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vsimic\Documents\Dio C\3. Benchmarking\BENCHMARKING_2025_VGŠ\Smjernice_i Odgovori_za slanje 01 11 2025 - NOVO\01_Smjernice_Listopad 2025\Benchmarking za objavu\"/>
    </mc:Choice>
  </mc:AlternateContent>
  <bookViews>
    <workbookView xWindow="-120" yWindow="-120" windowWidth="29040" windowHeight="17520" activeTab="1"/>
  </bookViews>
  <sheets>
    <sheet name="T1_Podaci_varijable " sheetId="1" r:id="rId1"/>
    <sheet name="T2_Izračun KP" sheetId="2" r:id="rId2"/>
  </sheets>
  <definedNames>
    <definedName name="_xlnm._FilterDatabase" localSheetId="0" hidden="1">'T1_Podaci_varijable '!$A$1:$H$102</definedName>
    <definedName name="_xlnm._FilterDatabase" localSheetId="1" hidden="1">'T2_Izračun KP'!$A$1:$O$82</definedName>
    <definedName name="_xlnm.Print_Titles" localSheetId="0">'T1_Podaci_varijable '!$1:$1</definedName>
    <definedName name="_xlnm.Print_Titles" localSheetId="1">'T2_Izračun KP'!$1:$1</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22" i="2" l="1"/>
  <c r="N24" i="2"/>
  <c r="G24" i="2"/>
  <c r="F24" i="2"/>
  <c r="N2" i="2" l="1"/>
  <c r="G25" i="2" l="1"/>
  <c r="F25" i="2"/>
  <c r="N12" i="2" l="1"/>
  <c r="G12" i="2"/>
  <c r="F12" i="2"/>
  <c r="L71" i="2" l="1"/>
  <c r="N71" i="2"/>
  <c r="K71" i="2"/>
  <c r="J71" i="2"/>
  <c r="I71" i="2"/>
  <c r="N51" i="2"/>
  <c r="J51" i="2"/>
  <c r="G51" i="2"/>
  <c r="N50" i="2"/>
  <c r="N48" i="2"/>
  <c r="N46" i="2"/>
  <c r="K46" i="2"/>
  <c r="J46" i="2"/>
  <c r="N45" i="2"/>
  <c r="K45" i="2"/>
  <c r="J45" i="2"/>
  <c r="N44" i="2"/>
  <c r="N30" i="2"/>
  <c r="N3" i="2"/>
  <c r="B16" i="1"/>
  <c r="B17" i="1" s="1"/>
  <c r="B18" i="1" s="1"/>
  <c r="B19" i="1" s="1"/>
  <c r="B20" i="1" s="1"/>
  <c r="B21" i="1" s="1"/>
  <c r="B22" i="1" s="1"/>
  <c r="B23" i="1" s="1"/>
  <c r="B24" i="1" s="1"/>
  <c r="B25" i="1" s="1"/>
  <c r="B26" i="1" s="1"/>
  <c r="B27" i="1" s="1"/>
  <c r="B28" i="1" s="1"/>
  <c r="B29" i="1" s="1"/>
  <c r="B30" i="1" s="1"/>
  <c r="B31" i="1" s="1"/>
  <c r="B32" i="1" s="1"/>
  <c r="B33" i="1" s="1"/>
  <c r="B34" i="1" s="1"/>
  <c r="B35" i="1" s="1"/>
  <c r="B36" i="1" s="1"/>
  <c r="B37" i="1" s="1"/>
  <c r="B38" i="1" s="1"/>
  <c r="B39" i="1" s="1"/>
  <c r="B40" i="1" s="1"/>
  <c r="B41" i="1" s="1"/>
  <c r="B42" i="1" s="1"/>
  <c r="B43" i="1" s="1"/>
  <c r="B44" i="1" s="1"/>
  <c r="B45" i="1" s="1"/>
  <c r="B47" i="1" s="1"/>
  <c r="B48" i="1" s="1"/>
  <c r="B49" i="1" s="1"/>
  <c r="B50" i="1" s="1"/>
  <c r="B51" i="1" s="1"/>
  <c r="B52" i="1" s="1"/>
  <c r="B53" i="1" s="1"/>
  <c r="B54" i="1" l="1"/>
  <c r="B55" i="1" s="1"/>
  <c r="B56" i="1" s="1"/>
  <c r="B57" i="1" s="1"/>
  <c r="B58" i="1" s="1"/>
  <c r="B59" i="1" s="1"/>
  <c r="B60" i="1" s="1"/>
  <c r="B61" i="1" s="1"/>
  <c r="B62" i="1" s="1"/>
  <c r="B63" i="1" s="1"/>
  <c r="B64" i="1" s="1"/>
  <c r="B65" i="1" s="1"/>
  <c r="B66" i="1" s="1"/>
  <c r="B67" i="1" s="1"/>
  <c r="B68" i="1" s="1"/>
  <c r="B69" i="1" s="1"/>
  <c r="B70" i="1" s="1"/>
  <c r="B71" i="1" s="1"/>
  <c r="B72" i="1" s="1"/>
  <c r="B73" i="1" s="1"/>
  <c r="B74" i="1" s="1"/>
  <c r="B75" i="1" s="1"/>
  <c r="B76" i="1" s="1"/>
  <c r="B77" i="1" s="1"/>
  <c r="B78" i="1" s="1"/>
  <c r="B79" i="1" s="1"/>
  <c r="B80" i="1" s="1"/>
  <c r="B81" i="1" s="1"/>
  <c r="B82" i="1" s="1"/>
  <c r="B83" i="1" s="1"/>
  <c r="B84" i="1" s="1"/>
  <c r="B85" i="1" s="1"/>
  <c r="B86" i="1" s="1"/>
  <c r="B87" i="1" s="1"/>
  <c r="B89" i="1" s="1"/>
  <c r="B90" i="1" s="1"/>
  <c r="B91" i="1" s="1"/>
  <c r="B92" i="1" s="1"/>
  <c r="B93" i="1" s="1"/>
  <c r="B94" i="1" s="1"/>
  <c r="B95" i="1" s="1"/>
  <c r="B96" i="1" s="1"/>
  <c r="B97" i="1" s="1"/>
  <c r="B98" i="1" s="1"/>
  <c r="B99" i="1" s="1"/>
  <c r="B100" i="1" s="1"/>
  <c r="B101" i="1" s="1"/>
  <c r="B102" i="1" s="1"/>
  <c r="E12" i="2" s="1"/>
  <c r="E24" i="2"/>
  <c r="I45" i="2"/>
  <c r="I51" i="2"/>
  <c r="I46" i="2"/>
  <c r="E36" i="2"/>
  <c r="N14" i="2" l="1"/>
  <c r="I26" i="2"/>
  <c r="J43" i="2"/>
  <c r="F59" i="2"/>
  <c r="F58" i="2"/>
  <c r="F57" i="2"/>
  <c r="F56" i="2"/>
  <c r="F53" i="2"/>
  <c r="H51" i="2"/>
  <c r="F51" i="2"/>
  <c r="G46" i="2"/>
  <c r="G45" i="2"/>
  <c r="F46" i="2"/>
  <c r="F45" i="2"/>
  <c r="H43" i="2"/>
  <c r="G43" i="2"/>
  <c r="F43" i="2"/>
  <c r="E43" i="2"/>
  <c r="H37" i="2"/>
  <c r="G37" i="2"/>
  <c r="F37" i="2"/>
  <c r="N82" i="2"/>
  <c r="N80" i="2"/>
  <c r="N75" i="2"/>
  <c r="N56" i="2"/>
  <c r="N21" i="2"/>
  <c r="N81" i="2"/>
  <c r="N79" i="2"/>
  <c r="N78" i="2"/>
  <c r="L82" i="2"/>
  <c r="K82" i="2"/>
  <c r="J82" i="2"/>
  <c r="L81" i="2"/>
  <c r="K81" i="2"/>
  <c r="J81" i="2"/>
  <c r="L80" i="2"/>
  <c r="K80" i="2"/>
  <c r="J80" i="2"/>
  <c r="L79" i="2"/>
  <c r="K79" i="2"/>
  <c r="J79" i="2"/>
  <c r="L78" i="2"/>
  <c r="K78" i="2"/>
  <c r="J78" i="2"/>
  <c r="H79" i="2"/>
  <c r="G79" i="2"/>
  <c r="F79" i="2"/>
  <c r="H78" i="2"/>
  <c r="G78" i="2"/>
  <c r="F78" i="2"/>
  <c r="L75" i="2"/>
  <c r="N77" i="2"/>
  <c r="L77" i="2"/>
  <c r="K77" i="2"/>
  <c r="J77" i="2"/>
  <c r="N76" i="2"/>
  <c r="L76" i="2"/>
  <c r="K76" i="2"/>
  <c r="J76" i="2"/>
  <c r="F77" i="2"/>
  <c r="G77" i="2"/>
  <c r="H77" i="2"/>
  <c r="F76" i="2"/>
  <c r="G76" i="2"/>
  <c r="H76" i="2"/>
  <c r="H75" i="2"/>
  <c r="G75" i="2"/>
  <c r="F75" i="2"/>
  <c r="N74" i="2"/>
  <c r="L74" i="2"/>
  <c r="H74" i="2"/>
  <c r="G74" i="2"/>
  <c r="F74" i="2"/>
  <c r="N73" i="2"/>
  <c r="L73" i="2"/>
  <c r="K73" i="2"/>
  <c r="J73" i="2"/>
  <c r="H73" i="2"/>
  <c r="G73" i="2"/>
  <c r="F73" i="2"/>
  <c r="N72" i="2"/>
  <c r="L72" i="2"/>
  <c r="K72" i="2"/>
  <c r="J72" i="2"/>
  <c r="I72" i="2"/>
  <c r="H72" i="2"/>
  <c r="G72" i="2"/>
  <c r="F72" i="2"/>
  <c r="H71" i="2"/>
  <c r="G71" i="2"/>
  <c r="F71" i="2"/>
  <c r="N70" i="2"/>
  <c r="L70" i="2"/>
  <c r="K70" i="2"/>
  <c r="J70" i="2"/>
  <c r="H70" i="2"/>
  <c r="G70" i="2"/>
  <c r="F70" i="2"/>
  <c r="N69" i="2"/>
  <c r="L69" i="2"/>
  <c r="K69" i="2"/>
  <c r="J69" i="2"/>
  <c r="H69" i="2"/>
  <c r="G69" i="2"/>
  <c r="F69" i="2"/>
  <c r="N68" i="2"/>
  <c r="L68" i="2"/>
  <c r="K68" i="2"/>
  <c r="J68" i="2"/>
  <c r="H68" i="2"/>
  <c r="G68" i="2"/>
  <c r="F68" i="2"/>
  <c r="N67" i="2"/>
  <c r="L67" i="2"/>
  <c r="K67" i="2"/>
  <c r="J67" i="2"/>
  <c r="H67" i="2"/>
  <c r="G67" i="2"/>
  <c r="F67" i="2"/>
  <c r="N66" i="2"/>
  <c r="L66" i="2"/>
  <c r="K66" i="2"/>
  <c r="J66" i="2"/>
  <c r="H66" i="2"/>
  <c r="G66" i="2"/>
  <c r="F66" i="2"/>
  <c r="N63" i="2"/>
  <c r="N65" i="2"/>
  <c r="H65" i="2"/>
  <c r="G65" i="2"/>
  <c r="F65" i="2"/>
  <c r="N64" i="2"/>
  <c r="L63" i="2"/>
  <c r="K64" i="2"/>
  <c r="L64" i="2"/>
  <c r="L65" i="2"/>
  <c r="K65" i="2"/>
  <c r="J65" i="2"/>
  <c r="J64" i="2"/>
  <c r="H64" i="2"/>
  <c r="G64" i="2"/>
  <c r="F64" i="2"/>
  <c r="H63" i="2"/>
  <c r="K63" i="2"/>
  <c r="J63" i="2"/>
  <c r="G63" i="2"/>
  <c r="F63" i="2"/>
  <c r="N62" i="2"/>
  <c r="L62" i="2"/>
  <c r="K62" i="2"/>
  <c r="J62" i="2"/>
  <c r="H62" i="2"/>
  <c r="G62" i="2"/>
  <c r="F62" i="2"/>
  <c r="N61" i="2"/>
  <c r="L61" i="2"/>
  <c r="K61" i="2"/>
  <c r="J61" i="2"/>
  <c r="H61" i="2"/>
  <c r="G61" i="2"/>
  <c r="F61" i="2"/>
  <c r="N60" i="2"/>
  <c r="L60" i="2"/>
  <c r="K60" i="2"/>
  <c r="J60" i="2"/>
  <c r="H60" i="2"/>
  <c r="G60" i="2"/>
  <c r="F60" i="2"/>
  <c r="N59" i="2"/>
  <c r="L59" i="2"/>
  <c r="K59" i="2"/>
  <c r="J59" i="2"/>
  <c r="H59" i="2"/>
  <c r="G59" i="2"/>
  <c r="N58" i="2"/>
  <c r="L58" i="2"/>
  <c r="K58" i="2"/>
  <c r="J58" i="2"/>
  <c r="H58" i="2"/>
  <c r="G58" i="2"/>
  <c r="N57" i="2"/>
  <c r="H57" i="2"/>
  <c r="G57" i="2"/>
  <c r="L56" i="2"/>
  <c r="K56" i="2"/>
  <c r="J56" i="2"/>
  <c r="J55" i="2"/>
  <c r="H55" i="2"/>
  <c r="H56" i="2"/>
  <c r="G56" i="2"/>
  <c r="N54" i="2"/>
  <c r="G54" i="2"/>
  <c r="N55" i="2"/>
  <c r="L55" i="2"/>
  <c r="K55" i="2"/>
  <c r="F55" i="2"/>
  <c r="N53" i="2"/>
  <c r="N52" i="2"/>
  <c r="L53" i="2"/>
  <c r="H53" i="2"/>
  <c r="H54" i="2"/>
  <c r="F54" i="2"/>
  <c r="G53" i="2"/>
  <c r="K53" i="2"/>
  <c r="J53" i="2"/>
  <c r="L52" i="2"/>
  <c r="H52" i="2"/>
  <c r="G52" i="2"/>
  <c r="F52" i="2"/>
  <c r="L51" i="2"/>
  <c r="K51" i="2"/>
  <c r="L50" i="2"/>
  <c r="H50" i="2"/>
  <c r="G50" i="2"/>
  <c r="F50" i="2"/>
  <c r="N49" i="2"/>
  <c r="L49" i="2"/>
  <c r="K49" i="2"/>
  <c r="J49" i="2"/>
  <c r="H49" i="2"/>
  <c r="G49" i="2"/>
  <c r="F49" i="2"/>
  <c r="J48" i="2"/>
  <c r="K48" i="2"/>
  <c r="L48" i="2"/>
  <c r="N47" i="2"/>
  <c r="L47" i="2"/>
  <c r="K47" i="2"/>
  <c r="J47" i="2"/>
  <c r="H48" i="2"/>
  <c r="H47" i="2"/>
  <c r="G47" i="2"/>
  <c r="F47" i="2"/>
  <c r="H46" i="2"/>
  <c r="H45" i="2"/>
  <c r="L45" i="2"/>
  <c r="L46" i="2"/>
  <c r="L44" i="2"/>
  <c r="H44" i="2"/>
  <c r="K43" i="2"/>
  <c r="N43" i="2"/>
  <c r="L43" i="2"/>
  <c r="I43" i="2"/>
  <c r="G42" i="2"/>
  <c r="H42" i="2"/>
  <c r="F42" i="2"/>
  <c r="N42" i="2"/>
  <c r="N41" i="2"/>
  <c r="J41" i="2"/>
  <c r="F41" i="2"/>
  <c r="H41" i="2"/>
  <c r="N40" i="2"/>
  <c r="J39" i="2"/>
  <c r="K39" i="2"/>
  <c r="N39" i="2"/>
  <c r="N38" i="2"/>
  <c r="K38" i="2"/>
  <c r="N37" i="2"/>
  <c r="N36" i="2"/>
  <c r="J36" i="2"/>
  <c r="G36" i="2"/>
  <c r="F36" i="2"/>
  <c r="N35" i="2"/>
  <c r="K35" i="2"/>
  <c r="J35" i="2"/>
  <c r="G35" i="2"/>
  <c r="F35" i="2"/>
  <c r="N34" i="2"/>
  <c r="K34" i="2"/>
  <c r="J34" i="2"/>
  <c r="G34" i="2"/>
  <c r="F34" i="2"/>
  <c r="N33" i="2"/>
  <c r="N32" i="2"/>
  <c r="N31" i="2"/>
  <c r="L31" i="2"/>
  <c r="N29" i="2"/>
  <c r="L29" i="2"/>
  <c r="K29" i="2"/>
  <c r="J29" i="2"/>
  <c r="N28" i="2"/>
  <c r="L28" i="2"/>
  <c r="N26" i="2"/>
  <c r="H28" i="2"/>
  <c r="H29" i="2"/>
  <c r="G28" i="2"/>
  <c r="F28" i="2"/>
  <c r="F27" i="2"/>
  <c r="N27" i="2"/>
  <c r="L27" i="2"/>
  <c r="K27" i="2"/>
  <c r="J27" i="2"/>
  <c r="H27" i="2"/>
  <c r="G27" i="2"/>
  <c r="L26" i="2"/>
  <c r="K26" i="2"/>
  <c r="J26" i="2"/>
  <c r="H26" i="2"/>
  <c r="G26" i="2"/>
  <c r="F26" i="2"/>
  <c r="N25" i="2"/>
  <c r="H25" i="2"/>
  <c r="L25" i="2"/>
  <c r="J25" i="2"/>
  <c r="H23" i="2"/>
  <c r="N23" i="2"/>
  <c r="L23" i="2"/>
  <c r="J23" i="2"/>
  <c r="L22" i="2"/>
  <c r="J22" i="2"/>
  <c r="J21" i="2"/>
  <c r="N20" i="2"/>
  <c r="N19" i="2"/>
  <c r="N18" i="2"/>
  <c r="H20" i="2"/>
  <c r="H19" i="2"/>
  <c r="H18" i="2"/>
  <c r="L20" i="2"/>
  <c r="K20" i="2"/>
  <c r="J20" i="2"/>
  <c r="L19" i="2"/>
  <c r="L18" i="2"/>
  <c r="K18" i="2"/>
  <c r="J19" i="2"/>
  <c r="J18" i="2"/>
  <c r="G20" i="2"/>
  <c r="G19" i="2"/>
  <c r="G18" i="2"/>
  <c r="F20" i="2"/>
  <c r="F19" i="2"/>
  <c r="F18" i="2"/>
  <c r="N17" i="2"/>
  <c r="L17" i="2"/>
  <c r="K17" i="2"/>
  <c r="J17" i="2"/>
  <c r="H17" i="2"/>
  <c r="G17" i="2"/>
  <c r="F17" i="2"/>
  <c r="H16" i="2"/>
  <c r="G16" i="2"/>
  <c r="F16" i="2"/>
  <c r="N16" i="2"/>
  <c r="L16" i="2"/>
  <c r="J16" i="2"/>
  <c r="N15" i="2"/>
  <c r="L15" i="2"/>
  <c r="K15" i="2"/>
  <c r="J15" i="2"/>
  <c r="H15" i="2"/>
  <c r="G15" i="2"/>
  <c r="F15" i="2"/>
  <c r="N13" i="2"/>
  <c r="N11" i="2"/>
  <c r="N10" i="2"/>
  <c r="L10" i="2"/>
  <c r="L11" i="2"/>
  <c r="J11" i="2"/>
  <c r="H11" i="2"/>
  <c r="H10" i="2"/>
  <c r="F11" i="2"/>
  <c r="G11" i="2"/>
  <c r="G10" i="2"/>
  <c r="F10" i="2"/>
  <c r="J10" i="2"/>
  <c r="N9" i="2"/>
  <c r="N8" i="2"/>
  <c r="N7" i="2"/>
  <c r="E50" i="2" l="1"/>
  <c r="N6" i="2"/>
  <c r="N5" i="2"/>
  <c r="L5" i="2"/>
  <c r="K5" i="2"/>
  <c r="J5" i="2"/>
  <c r="J4" i="2"/>
  <c r="J2" i="2"/>
  <c r="J3" i="2"/>
  <c r="H5" i="2"/>
  <c r="G5" i="2"/>
  <c r="F5" i="2"/>
  <c r="N4" i="2"/>
  <c r="L4" i="2"/>
  <c r="K4" i="2"/>
  <c r="I4" i="2"/>
  <c r="H4" i="2"/>
  <c r="G4" i="2"/>
  <c r="F4" i="2"/>
  <c r="L3" i="2"/>
  <c r="K3" i="2"/>
  <c r="H3" i="2"/>
  <c r="G3" i="2"/>
  <c r="F3" i="2"/>
  <c r="L2" i="2"/>
  <c r="K2" i="2"/>
  <c r="I2" i="2"/>
  <c r="G2" i="2"/>
  <c r="F2" i="2"/>
  <c r="H2" i="2"/>
  <c r="K36" i="2"/>
  <c r="E47" i="2" l="1"/>
  <c r="E46" i="2"/>
  <c r="E42" i="2"/>
  <c r="E45" i="2"/>
  <c r="E26" i="2" l="1"/>
  <c r="E34" i="2" l="1"/>
  <c r="E37" i="2"/>
  <c r="E35" i="2"/>
  <c r="E27" i="2" l="1"/>
  <c r="E25" i="2" l="1"/>
  <c r="I25" i="2" l="1"/>
  <c r="I49" i="2" l="1"/>
  <c r="I47" i="2"/>
  <c r="I56" i="2" l="1"/>
  <c r="I34" i="2"/>
  <c r="I41" i="2"/>
  <c r="I55" i="2"/>
  <c r="I36" i="2"/>
  <c r="I48" i="2" l="1"/>
  <c r="E53" i="2" l="1"/>
  <c r="E49" i="2" l="1"/>
  <c r="I66" i="2" l="1"/>
  <c r="E66" i="2" l="1"/>
  <c r="I67" i="2" l="1"/>
  <c r="E67" i="2" l="1"/>
  <c r="E71" i="2" l="1"/>
  <c r="E72" i="2" l="1"/>
  <c r="E51" i="2" l="1"/>
  <c r="E54" i="2" l="1"/>
  <c r="E55" i="2"/>
  <c r="E56" i="2" l="1"/>
  <c r="E57" i="2" l="1"/>
  <c r="E59" i="2" l="1"/>
  <c r="I59" i="2" l="1"/>
  <c r="E60" i="2" l="1"/>
  <c r="I60" i="2" l="1"/>
  <c r="I63" i="2" l="1"/>
  <c r="E63" i="2" l="1"/>
  <c r="I53" i="2"/>
  <c r="I35" i="2"/>
  <c r="I76" i="2"/>
  <c r="I27" i="2"/>
  <c r="E41" i="2" l="1"/>
  <c r="E15" i="2" l="1"/>
  <c r="E17" i="2"/>
  <c r="E16" i="2"/>
  <c r="I15" i="2" l="1"/>
  <c r="E2" i="2"/>
  <c r="I16" i="2" l="1"/>
  <c r="I10" i="2"/>
  <c r="I17" i="2" l="1"/>
  <c r="E4" i="2" l="1"/>
  <c r="E10" i="2" l="1"/>
  <c r="E23" i="2" l="1"/>
  <c r="I23" i="2" l="1"/>
  <c r="I22" i="2" l="1"/>
  <c r="I21" i="2"/>
  <c r="I73" i="2" l="1"/>
  <c r="I70" i="2"/>
  <c r="E52" i="2"/>
  <c r="I3" i="2"/>
  <c r="I5" i="2"/>
  <c r="E28" i="2" l="1"/>
  <c r="I29" i="2" l="1"/>
  <c r="I58" i="2"/>
  <c r="I38" i="2" l="1"/>
  <c r="E70" i="2" l="1"/>
  <c r="E73" i="2" l="1"/>
  <c r="E58" i="2" l="1"/>
  <c r="I68" i="2" l="1"/>
  <c r="E68" i="2" l="1"/>
  <c r="E61" i="2" l="1"/>
  <c r="I61" i="2" l="1"/>
  <c r="E62" i="2" l="1"/>
  <c r="I62" i="2" l="1"/>
  <c r="I65" i="2" l="1"/>
  <c r="I64" i="2"/>
  <c r="I77" i="2" l="1"/>
  <c r="E64" i="2"/>
  <c r="I39" i="2"/>
  <c r="E65" i="2" l="1"/>
  <c r="E20" i="2" l="1"/>
  <c r="E19" i="2"/>
  <c r="E18" i="2"/>
  <c r="I18" i="2" l="1"/>
  <c r="E3" i="2"/>
  <c r="I11" i="2" l="1"/>
  <c r="I19" i="2"/>
  <c r="I20" i="2" l="1"/>
  <c r="E5" i="2" l="1"/>
  <c r="E11" i="2" l="1"/>
  <c r="E69" i="2" l="1"/>
  <c r="I69" i="2" l="1"/>
  <c r="E74" i="2" l="1"/>
  <c r="E75" i="2" l="1"/>
  <c r="E76" i="2" l="1"/>
  <c r="E77" i="2" l="1"/>
  <c r="E78" i="2" l="1"/>
  <c r="E79" i="2" l="1"/>
  <c r="I78" i="2" l="1"/>
  <c r="I79" i="2" l="1"/>
  <c r="I80" i="2" l="1"/>
  <c r="I81" i="2" l="1"/>
  <c r="I82" i="2"/>
</calcChain>
</file>

<file path=xl/sharedStrings.xml><?xml version="1.0" encoding="utf-8"?>
<sst xmlns="http://schemas.openxmlformats.org/spreadsheetml/2006/main" count="1028" uniqueCount="623">
  <si>
    <t>Mjerilo</t>
  </si>
  <si>
    <r>
      <t>eura/m</t>
    </r>
    <r>
      <rPr>
        <vertAlign val="superscript"/>
        <sz val="8"/>
        <color theme="1"/>
        <rFont val="Calibri"/>
        <family val="2"/>
      </rPr>
      <t>3</t>
    </r>
  </si>
  <si>
    <r>
      <t>eura /m</t>
    </r>
    <r>
      <rPr>
        <vertAlign val="superscript"/>
        <sz val="8"/>
        <color theme="1"/>
        <rFont val="Calibri"/>
        <family val="2"/>
      </rPr>
      <t>3</t>
    </r>
  </si>
  <si>
    <t>%</t>
  </si>
  <si>
    <t>Vrsta pokazatelja</t>
  </si>
  <si>
    <t>Financijski pokazatelj</t>
  </si>
  <si>
    <t>Pokazatelj zapošljavanja</t>
  </si>
  <si>
    <t>broj zaposlenika/100 km vodovoda</t>
  </si>
  <si>
    <t>broj zaposlenika/1000 stanovnika</t>
  </si>
  <si>
    <t>broj zaposlenika/1000 ES</t>
  </si>
  <si>
    <t>broj/100 km sustava odvodnje</t>
  </si>
  <si>
    <t>broj zaposlenika/1000/priključku vodoopskrbe i odvodnje</t>
  </si>
  <si>
    <r>
      <t>broj zaposlenika/10</t>
    </r>
    <r>
      <rPr>
        <vertAlign val="superscript"/>
        <sz val="8"/>
        <color rgb="FF000000"/>
        <rFont val="Calibri"/>
        <family val="2"/>
      </rPr>
      <t xml:space="preserve">6 </t>
    </r>
    <r>
      <rPr>
        <sz val="8"/>
        <color rgb="FF000000"/>
        <rFont val="Calibri"/>
        <family val="2"/>
      </rPr>
      <t>m</t>
    </r>
    <r>
      <rPr>
        <vertAlign val="superscript"/>
        <sz val="8"/>
        <color rgb="FF000000"/>
        <rFont val="Calibri"/>
        <family val="2"/>
      </rPr>
      <t>3</t>
    </r>
    <r>
      <rPr>
        <sz val="8"/>
        <color rgb="FF000000"/>
        <rFont val="Calibri"/>
        <family val="2"/>
      </rPr>
      <t>/god</t>
    </r>
  </si>
  <si>
    <t>broj zaposlenika/priključku vodoopskrbe i odvodnje/1000</t>
  </si>
  <si>
    <t>broj zaposlenika/priključenim stanovnicima vodoopskrba i odvodnja/1000</t>
  </si>
  <si>
    <t>broj zaposlenika/vodoopskrbnom priključku/1000</t>
  </si>
  <si>
    <t>broj zaposlenika/priključeni stanovnici na vodoopskrbu/1000</t>
  </si>
  <si>
    <t>broj zaposlenika/priključku na odvodnju/1000</t>
  </si>
  <si>
    <t>broj zaposlenika/priključenim stanovnicima odvodnja/1000/</t>
  </si>
  <si>
    <t>broj pritužbi/broj priključaka</t>
  </si>
  <si>
    <t>index</t>
  </si>
  <si>
    <t>litara/priključku/dan</t>
  </si>
  <si>
    <t>%/god</t>
  </si>
  <si>
    <t>broj kvarova/1000 priključaka/god</t>
  </si>
  <si>
    <t>broj dana s otežanom vodoopskrbom u godini /broj priključaka/1000</t>
  </si>
  <si>
    <t>Broj dana s ograničenjima u isporuci vode uzrokovanih odstupanjem od propisanih parametara za provjeru sukladnosti vode za ljudsku potrošnju</t>
  </si>
  <si>
    <t>broj začepljenja /100 km sustava javne odvodnje/ godišnje</t>
  </si>
  <si>
    <t>eura/kvaru</t>
  </si>
  <si>
    <t>broj sati dnevno/vodoopskrbnom priključku/1000</t>
  </si>
  <si>
    <t>Priuštivost cijene vode kućanstvima (mjesečni izdatak kućanstva za vodne usluge u odnosu na prosječni mjesečni neto raspoloživi dohodak kućanstva na uslužnom području)</t>
  </si>
  <si>
    <t>Pokazatelj kvalitete usluge</t>
  </si>
  <si>
    <t>Operativni pokazatelj</t>
  </si>
  <si>
    <t>Jedinična potrošnja energije na UPOV-ima u odnosu na količinu pročišćene otpadne vode</t>
  </si>
  <si>
    <t>Jedinična potrošnja energije na uređajima za kondicioniranje vode u odnosu na količinu dobavljene vode</t>
  </si>
  <si>
    <r>
      <t>kWh/m</t>
    </r>
    <r>
      <rPr>
        <vertAlign val="superscript"/>
        <sz val="8"/>
        <color theme="1"/>
        <rFont val="Calibri"/>
        <family val="2"/>
      </rPr>
      <t>3</t>
    </r>
  </si>
  <si>
    <t>Jedinična potrošnja električne energije u sustavu javne vodoopskrbe u odnosu na ukupnu količinu dobavljene vode</t>
  </si>
  <si>
    <t>Jedinična potrošnja električne energije u sustavu javne odvodnje u odnosu na ukupnu količinu ispuštene otpadne vode</t>
  </si>
  <si>
    <t>Udio potrošnje samostalno proizvedene električne energije u odnosu na ukupnu potrošenu električnu energiju godišnje (vodoopskrba i odvodnja i pročišćavanje otpadnih voda)</t>
  </si>
  <si>
    <t>Pokazatelj energetske učinkovitosti</t>
  </si>
  <si>
    <t>euro/stanovniku</t>
  </si>
  <si>
    <t>Bruto dugotrajna imovina – vodoopskrba</t>
  </si>
  <si>
    <t>Prosječna starost imovine (omjer ukupne otpisane vrijednosti imovine i ukupne nabavne vrijednosti imovine)</t>
  </si>
  <si>
    <t>Pokazatelj upravljanja imovinom</t>
  </si>
  <si>
    <t>Prosječan omjer amortizacije (omjer troškova amortizacije u odnosu na ukupnu nabavnu vrijednost dugotrajne imovine)</t>
  </si>
  <si>
    <t>Prosječna stopa amortizacije dugotrajne imovine (vodoopskrba i odvodnja)</t>
  </si>
  <si>
    <t>Prosječna stopa amortizacije dugotrajne imovine (vodoopskrba)</t>
  </si>
  <si>
    <t>Prosječna stopa amortizacije dugotrajne imovine (odvodnja)</t>
  </si>
  <si>
    <t>Pokazatelj troškova amortizacije dugotrajne imovine</t>
  </si>
  <si>
    <r>
      <t>m</t>
    </r>
    <r>
      <rPr>
        <vertAlign val="superscript"/>
        <sz val="8"/>
        <color theme="1"/>
        <rFont val="Calibri"/>
        <family val="2"/>
      </rPr>
      <t>3</t>
    </r>
    <r>
      <rPr>
        <sz val="8"/>
        <color theme="1"/>
        <rFont val="Calibri"/>
        <family val="2"/>
      </rPr>
      <t>/god</t>
    </r>
  </si>
  <si>
    <r>
      <t>m</t>
    </r>
    <r>
      <rPr>
        <vertAlign val="superscript"/>
        <sz val="8"/>
        <color theme="1"/>
        <rFont val="Calibri"/>
        <family val="2"/>
      </rPr>
      <t>3</t>
    </r>
    <r>
      <rPr>
        <sz val="8"/>
        <color theme="1"/>
        <rFont val="Calibri"/>
        <family val="2"/>
      </rPr>
      <t>/priključku/god</t>
    </r>
  </si>
  <si>
    <r>
      <t>m</t>
    </r>
    <r>
      <rPr>
        <vertAlign val="superscript"/>
        <sz val="8"/>
        <color theme="1"/>
        <rFont val="Calibri"/>
        <family val="2"/>
      </rPr>
      <t>3</t>
    </r>
    <r>
      <rPr>
        <sz val="8"/>
        <color theme="1"/>
        <rFont val="Calibri"/>
        <family val="2"/>
      </rPr>
      <t>/km/sat</t>
    </r>
  </si>
  <si>
    <r>
      <t>m</t>
    </r>
    <r>
      <rPr>
        <vertAlign val="superscript"/>
        <sz val="8"/>
        <color rgb="FF000000"/>
        <rFont val="Calibri"/>
        <family val="2"/>
      </rPr>
      <t>3</t>
    </r>
    <r>
      <rPr>
        <sz val="8"/>
        <color rgb="FF000000"/>
        <rFont val="Calibri"/>
        <family val="2"/>
      </rPr>
      <t>/1000 ES/god</t>
    </r>
  </si>
  <si>
    <t>A14</t>
  </si>
  <si>
    <t>wG11</t>
  </si>
  <si>
    <t>G11+wG11</t>
  </si>
  <si>
    <t>G11</t>
  </si>
  <si>
    <t>G50-G48</t>
  </si>
  <si>
    <t>G50</t>
  </si>
  <si>
    <t>(G50-G48)/G50*100</t>
  </si>
  <si>
    <t>G45/G46*100</t>
  </si>
  <si>
    <t>G45</t>
  </si>
  <si>
    <t>G46</t>
  </si>
  <si>
    <t>G44+wG40</t>
  </si>
  <si>
    <t>B28/B29*100</t>
  </si>
  <si>
    <t>B28</t>
  </si>
  <si>
    <t>B29</t>
  </si>
  <si>
    <t>C24+wC28</t>
  </si>
  <si>
    <t>Broj zaposlenih u tehničkim službama javnog isporučitelja, broj</t>
  </si>
  <si>
    <t>Ukupni broj priključaka na sustave vodoopskrbe</t>
  </si>
  <si>
    <t>C24</t>
  </si>
  <si>
    <t>wC28</t>
  </si>
  <si>
    <t>F16/ C24*1000</t>
  </si>
  <si>
    <t>A03</t>
  </si>
  <si>
    <t>A10</t>
  </si>
  <si>
    <t>A03-A10</t>
  </si>
  <si>
    <t>A19</t>
  </si>
  <si>
    <t>D34</t>
  </si>
  <si>
    <t>D70</t>
  </si>
  <si>
    <t>Dužina mreže koja je u aktivnoj kontroli tijekom jedne godine</t>
  </si>
  <si>
    <t>A18</t>
  </si>
  <si>
    <t>F01</t>
  </si>
  <si>
    <t>D35</t>
  </si>
  <si>
    <t>wD38</t>
  </si>
  <si>
    <t>Broj začepljenja kanalizacijskog sustava nastalih tijekom odabranog razdoblja analize</t>
  </si>
  <si>
    <t>E05</t>
  </si>
  <si>
    <t>Broj dana u godini s niskim tlakom u sustavu</t>
  </si>
  <si>
    <t>Ukupni troškovi popravaka kvarova na vodoopskrbnim cjevovodima</t>
  </si>
  <si>
    <t>Ukupni troškovi popravaka kvarova na cjevovodima odvodnje</t>
  </si>
  <si>
    <t>K01</t>
  </si>
  <si>
    <t>K02</t>
  </si>
  <si>
    <t>K03</t>
  </si>
  <si>
    <t>K04</t>
  </si>
  <si>
    <t>Broj kvarova na cjevovodima odvodnje</t>
  </si>
  <si>
    <t>wE01</t>
  </si>
  <si>
    <t>D51i</t>
  </si>
  <si>
    <t>D51e</t>
  </si>
  <si>
    <t>Mjesečni izdatak kućanstva za vodne usluge</t>
  </si>
  <si>
    <t>Prosječni mjesečni neto raspoloživi dohodak kućanstva na uslužnom području</t>
  </si>
  <si>
    <t>Ukupan broj dana u godini</t>
  </si>
  <si>
    <t>Količina samostalno proizvedene električne energije godišnje (vodoopskrba i odvodnja i pročišćavanje otpadnih voda)</t>
  </si>
  <si>
    <t>Ukupno potrošena električna energiju godišnje (vodoopskrba i odvodnja i pročišćavanje otpadnih voda)</t>
  </si>
  <si>
    <t>Broj stanovnika koji koriste vodne usluge</t>
  </si>
  <si>
    <t>Ukupno otpisana vrijednosti imovine</t>
  </si>
  <si>
    <t>Ukupne nabavne vrijednosti imovine</t>
  </si>
  <si>
    <t>Troškovi amortizacije dugotrajne imovine</t>
  </si>
  <si>
    <t>Ukupna nabavna vrijednost dugotrajne imovine</t>
  </si>
  <si>
    <t>Vijek uporabe dugotrajne imovine (vodoopskrba)</t>
  </si>
  <si>
    <t>1. Bilanca vode (djelatnost vodoopskrbe)</t>
  </si>
  <si>
    <t>m3</t>
  </si>
  <si>
    <t>A06</t>
  </si>
  <si>
    <t>A13</t>
  </si>
  <si>
    <t>A15</t>
  </si>
  <si>
    <t>A16</t>
  </si>
  <si>
    <t>A17</t>
  </si>
  <si>
    <t>2. Ljudski resursi (djelatnost vodoopskrbe)</t>
  </si>
  <si>
    <t>B01</t>
  </si>
  <si>
    <t>Br.</t>
  </si>
  <si>
    <t xml:space="preserve">Broj djelatnika tehničke službe (djelatnost vodoopskrbe) </t>
  </si>
  <si>
    <t>B06</t>
  </si>
  <si>
    <t>B10</t>
  </si>
  <si>
    <t>3. Fizička svojstva mreže (djelatnost vodoopskrbe)</t>
  </si>
  <si>
    <t>C08</t>
  </si>
  <si>
    <t>km</t>
  </si>
  <si>
    <t>C25</t>
  </si>
  <si>
    <t>4. Operativni podaci (djelatnost vodoopskrbe)</t>
  </si>
  <si>
    <t xml:space="preserve">Prosječan tlak u sustavu </t>
  </si>
  <si>
    <t xml:space="preserve">Prekidi u opskrbi vodom </t>
  </si>
  <si>
    <t xml:space="preserve">Broj ispitivanja kvalitete vode izvršenih u ovlaštenom laboratoriju </t>
  </si>
  <si>
    <t>D66</t>
  </si>
  <si>
    <t>kWh</t>
  </si>
  <si>
    <t>5. Demografski podaci i podaci o kupcima (djelatnost vodoopskrbe)</t>
  </si>
  <si>
    <t>6. Podaci o kvaliteti usluge (djelatnost vodoopskrbe)</t>
  </si>
  <si>
    <t xml:space="preserve">Broj pritužbi na tlak vodoopskrbe </t>
  </si>
  <si>
    <t>F16</t>
  </si>
  <si>
    <t>Ukupan broj pritužbi na tlak u sustavu vodoopskrbe tijekom promatranog perioda analize</t>
  </si>
  <si>
    <t xml:space="preserve">Ukupni prihodi (djelatnost vodoopskrbe) </t>
  </si>
  <si>
    <t>G01</t>
  </si>
  <si>
    <t xml:space="preserve">Ukupni troškovi (djelatnost vodoopskrbe) </t>
  </si>
  <si>
    <t>G04</t>
  </si>
  <si>
    <t xml:space="preserve">Tekući troškovi (djelatnost vodoopskrbe) </t>
  </si>
  <si>
    <t>G05</t>
  </si>
  <si>
    <t xml:space="preserve">Kapitalni troškovi (djelatnost vodoopskrbe) </t>
  </si>
  <si>
    <t>G06</t>
  </si>
  <si>
    <t xml:space="preserve">Operativni troškovi (djelatnost vodoopskrbe) </t>
  </si>
  <si>
    <t>G07</t>
  </si>
  <si>
    <t xml:space="preserve">Troškovi za zaposlene (djelatnost vodoopskrbe) </t>
  </si>
  <si>
    <t>G08</t>
  </si>
  <si>
    <t xml:space="preserve">Troškovi vanjskih usluga (djelatnost vodoopskrbe) </t>
  </si>
  <si>
    <t>G09</t>
  </si>
  <si>
    <t xml:space="preserve">Troškovi električne energije (djelatnost vodoopskrbe) </t>
  </si>
  <si>
    <t>G43</t>
  </si>
  <si>
    <t xml:space="preserve">Godišnji fakturirani iznos (djelatnost vodoopskrbe) </t>
  </si>
  <si>
    <t>G44</t>
  </si>
  <si>
    <t>G48</t>
  </si>
  <si>
    <t>dani</t>
  </si>
  <si>
    <t>sati</t>
  </si>
  <si>
    <t>e.s.</t>
  </si>
  <si>
    <t>iwA02</t>
  </si>
  <si>
    <t>wB02</t>
  </si>
  <si>
    <t xml:space="preserve">Ukupan broj djelatnika tj. ekvivalent na puno radno vrijeme djelatnika na uređajima za pročišćavanje otpadnih voda (UPOV) na referentni dan analize </t>
  </si>
  <si>
    <t>wB03</t>
  </si>
  <si>
    <t xml:space="preserve">Ukupna duljina kanalizacijske mreže </t>
  </si>
  <si>
    <t>wC01</t>
  </si>
  <si>
    <t>Ukupna duljina kanalizacijske mreže u sustavu odvodnje na referentni dan analize</t>
  </si>
  <si>
    <t xml:space="preserve">Potrošnja energije uređaja za pročišćavanje otpadnih voda UPOV-a </t>
  </si>
  <si>
    <t>iwD13</t>
  </si>
  <si>
    <t xml:space="preserve">Potrošena električna energije uređaja za pročišćavanje otpadnih voda (UPOV-a) tijekom odabranog razdoblja analize </t>
  </si>
  <si>
    <t xml:space="preserve">Začepljenja kanalizacijskog sustava </t>
  </si>
  <si>
    <t>wE04</t>
  </si>
  <si>
    <t xml:space="preserve">Broj ekvivalent stanovnika priključenih na UPOV </t>
  </si>
  <si>
    <t>wE05</t>
  </si>
  <si>
    <t xml:space="preserve">Broj ekvivalent stanovnika priključenih na uređaj za pročišćavanje otpadnih voda u sustavu odvodnje na referentni dan analize </t>
  </si>
  <si>
    <t>wE06</t>
  </si>
  <si>
    <t>wG01</t>
  </si>
  <si>
    <t>wG05</t>
  </si>
  <si>
    <t>wG06</t>
  </si>
  <si>
    <t>wG07</t>
  </si>
  <si>
    <t>wG08</t>
  </si>
  <si>
    <t>wG09</t>
  </si>
  <si>
    <t xml:space="preserve">Troškovi vanjskih usluga (djelatnost odvodnje) </t>
  </si>
  <si>
    <t>wG10</t>
  </si>
  <si>
    <t xml:space="preserve">Troškovi električne energije (djelatnost odvodnje) </t>
  </si>
  <si>
    <t xml:space="preserve">Godišnji fakturirani iznos (djelatnost odvodnje) </t>
  </si>
  <si>
    <t>wG40</t>
  </si>
  <si>
    <t>B30</t>
  </si>
  <si>
    <t>B30/C24*1000</t>
  </si>
  <si>
    <t>Neprihodovana voda</t>
  </si>
  <si>
    <t>Mjera</t>
  </si>
  <si>
    <t>osoba x sati</t>
  </si>
  <si>
    <t xml:space="preserve">Broj djelatnika zaduženih za vodne gubitke (djelatnost vodoopskrbe) </t>
  </si>
  <si>
    <t>Ukupan broj djelatnika tj. ekvivalent na puno radno vrijeme u posebnoj ustrojbenoj jedinici odgovornoj za smanjenje gubitaka vode koji rade u uredu i na terenu na referentni dan analize.</t>
  </si>
  <si>
    <t>Broj sati dnevno s niskim tlakom u sustavu</t>
  </si>
  <si>
    <t>K05</t>
  </si>
  <si>
    <t>K06</t>
  </si>
  <si>
    <t>K07</t>
  </si>
  <si>
    <t>K08</t>
  </si>
  <si>
    <t>wK01</t>
  </si>
  <si>
    <t>wK02</t>
  </si>
  <si>
    <t>wK03</t>
  </si>
  <si>
    <t>wK04</t>
  </si>
  <si>
    <t>Broj kvarova na cjevovodima odvodnje godišnje</t>
  </si>
  <si>
    <t>Broj kvarova na internim odvodnim cjevovodima godišnje</t>
  </si>
  <si>
    <t>D70e</t>
  </si>
  <si>
    <t>Broj sukladnih ispitivanja vode za ljudsku potrošnju utvrđen po ovlaštenom laboratoriju</t>
  </si>
  <si>
    <t>D70i</t>
  </si>
  <si>
    <t>Broj sukladnih ispitivanja vode za ljudsku potrošnju utvrđen po vlastitim laboratorijskim analizama</t>
  </si>
  <si>
    <t>wD51e</t>
  </si>
  <si>
    <t xml:space="preserve">Ukupni broj uzoraka vode ispuštanja otpadnih voda utvrđen po ovlaštenom laboratoriju </t>
  </si>
  <si>
    <t xml:space="preserve">Broj ispitivanja kvalitete ispuštanja otpadnih voda u ovlaštenom laboratoriju </t>
  </si>
  <si>
    <t>Broj sukladnih ispitivanja ispuštanja otpadnih voda utvrđen po ovlaštenom laboratoriju</t>
  </si>
  <si>
    <t>wD70e</t>
  </si>
  <si>
    <t xml:space="preserve"> wD70e/wD51e*100</t>
  </si>
  <si>
    <t>D66a</t>
  </si>
  <si>
    <t>iwD13a</t>
  </si>
  <si>
    <t>L01</t>
  </si>
  <si>
    <t>L02</t>
  </si>
  <si>
    <t>L03</t>
  </si>
  <si>
    <t>D66a/A03</t>
  </si>
  <si>
    <t>D66+D66a+iwD13+iwD13a</t>
  </si>
  <si>
    <t>L04</t>
  </si>
  <si>
    <t>L05</t>
  </si>
  <si>
    <t>L06</t>
  </si>
  <si>
    <t>L07</t>
  </si>
  <si>
    <t>L08</t>
  </si>
  <si>
    <t>L09</t>
  </si>
  <si>
    <t>L10</t>
  </si>
  <si>
    <t>L11</t>
  </si>
  <si>
    <t>L12</t>
  </si>
  <si>
    <t>L13</t>
  </si>
  <si>
    <t>Količina samostalno proizvedene električne energije godišnje (vodoopskrba i odvodnja i pročišćavanje otpadnih voda) tijekom promatranog perioda analize.</t>
  </si>
  <si>
    <t>100/L12</t>
  </si>
  <si>
    <t>100/L13</t>
  </si>
  <si>
    <t> 100/L11</t>
  </si>
  <si>
    <t>Ukupni jedinični troškovi poslovanja vezani uz djelatnost vodoopskrbe</t>
  </si>
  <si>
    <t>Ukupni jedinični troškovi poslovanja vezani uz djelatnost odvodnje i pročišćavanja otpadnih voda</t>
  </si>
  <si>
    <t>Ukupni jedinični operativni troškovi vezani uz djelatnost vodoopskrbe</t>
  </si>
  <si>
    <t>Ukupni jedinični operativni troškovi vezani uz djelatnost odvodnje i pročišćavanja otpadnih voda</t>
  </si>
  <si>
    <t>Pokrivenost troškova prihodima od vodnih usluga (omjer ukupnih prihoda od vodnih usluga i ukupnih troškova vezanih uz djelatnost vodoopskrbe i odvodnje i pročišćavanja otpadnih voda)</t>
  </si>
  <si>
    <t>Interni troškovi za zaposlene (udio troškova za zaposlene u operativnim troškovima vezanim uz djelatnost vodoopskrbe i odvodnje i pročišćavanja otpadnih voda)</t>
  </si>
  <si>
    <t>Troškovi vanjskih usluga (udio troškova vanjskih usluga u operativnim troškovima vezanim uz djelatnost vodoopskrbe i odvodnje i pročišćavanja otpadnih voda)</t>
  </si>
  <si>
    <t>Troškovi električne energije (udio troškova električne energije u operativnim troškovima vezanim uz djelatnost vodoopskrbe i odvodnje i pročišćavanja otpadnih voda)</t>
  </si>
  <si>
    <t>Troškovi električne energije (udio troškova električne energije u operativnim troškovima vezanim uz djelatnost vodoopskrbe)</t>
  </si>
  <si>
    <t>Troškovi električne energije (udio troškova električne energije u operativnim troškovima vezanim uz djelatnost odvodnje i pročišćavanja otpadnih voda)</t>
  </si>
  <si>
    <t>Pokrivenost ukupnih troškova (omjer ukupnih prihoda od svih dopuštenih djelatnosti i ukupnih troškova vezanih za djelatnost vodoopskrbe i odvodnje i pročišćavanja otpadnih voda)</t>
  </si>
  <si>
    <t>Pokrivenost operativnih troškova (omjer ukupnih prihoda i operativnih troškova vezanih uz djelatnost vodoopskrbe i odvodnje i pročišćavanja otpadnih voda)</t>
  </si>
  <si>
    <t>Pokrivenost kapitalnih izdataka (omjer ukupnih prihoda i kapitalnih troškova vezanih uz djelatnost vodoopskrbe i odvodnje s pročišćavanjem otpadnih voda)</t>
  </si>
  <si>
    <t>Pokrivenost ukupnih troškova vodoopskrbe (omjer ukupnih prihoda i ukupnih troškova vezanih uz djelatnost vodoopskrbe)</t>
  </si>
  <si>
    <t>Pokrivenost operativnih troškova vodoopskrbe (omjer ukupnih prihoda i operativnih troškova vezanih uz djelatnost vodoopskrbe)</t>
  </si>
  <si>
    <t>Pokrivenost kapitalnih izdataka vodoopskrbe (omjer ukupnih prihoda i kapitalnih troškova vezanih uz djelatnost vodoopskrbe)</t>
  </si>
  <si>
    <t>Pokrivenost operativnih troškova odvodnje (omjer ukupnih prihoda i operativnih troškova vezanih uz djelatnost odvodnje i pročišćavanje otpadnih voda)</t>
  </si>
  <si>
    <t>Pokrivenost kapitalnih izdataka odvodnje (omjer ukupnih prihoda i kapitalnih troškova vezanih uz djelatnost odvodnje i pročišćavanje otpadnih voda)</t>
  </si>
  <si>
    <t>Stupanj zaduženosti (omjer ukupne imovine umanjene za vlastiti kapital i ukupne imovine koja služi za obavljanje djelatnosti vodoopskrbe i odvodnje i pročišćavanja otpadnih voda)</t>
  </si>
  <si>
    <t>Koeficijent obrtaja imovine (omjer prihoda od prodaje/isporuke vodnih usluga i ukupne imovine koja služi za obavljanje djelatnosti vodoopskrbe i odvodnje i pročišćavanja otpadnih voda)</t>
  </si>
  <si>
    <t>Koeficijent pokrivenosti otplate dugovanja (godišnji omjer novčanoga priljeva i financijskog dugovanja)</t>
  </si>
  <si>
    <t>Postotak naplate prihoda od vodnih usluga (tijekom odabranog perioda analize, npr. godina)</t>
  </si>
  <si>
    <t>Osposobljenost zaposlenika (omjer broja radnih mjesta popunjenih zaposlenicima koji ispunjavaju sve uvjete propisane općim aktom o ustrojstvu i ukupnog broja radnih mjesta)</t>
  </si>
  <si>
    <t>Broj zaposlenika u djelatnosti vodoopskrbe u odnosu na dužinu sustava vodoopskrbe kojim isporučitelj upravlja</t>
  </si>
  <si>
    <t>Broj zaposlenika na uređajima za pročišćavanje otpadnih voda (UPOV) u odnosu na kapacitet uređaja izražen kao broj ekvivalent stanovnika (ES)</t>
  </si>
  <si>
    <t>Broj zaposlenika u djelatnosti odvodnje otpadnih voda (bez pročišćavanja) u odnosu na dužinu sustava javne odvodnje</t>
  </si>
  <si>
    <t>Ukupan broj zaposlenika u odnosu na ukupni broj priključaka na sustave vodoopskrbe i odvodnje</t>
  </si>
  <si>
    <t>Ukupan broj zaposlenih u odnosu na količinu dobavljene vode u vodoopskrbni sustav i količinu ispuštene pročišćene otpadne vode</t>
  </si>
  <si>
    <t>Broj zaposlenih u tehničkim službama odgovornim za vodoopskrbu u odnosu na broj vodoopskrbnih priključaka</t>
  </si>
  <si>
    <t>Broj zaposlenih u posebnoj ustrojbenoj jedinici odgovornoj za smanjenje gubitaka vode koji rade u uredu i na terenu u odnosu na  broj vodoopskrbnih  priključaka</t>
  </si>
  <si>
    <t>Broj zaposlenih u tehničkim službama odgovornim za vodoopskrbu u odnosu na ukupan broj zaposlenika</t>
  </si>
  <si>
    <t>Broj zaposlenih u tehničkim službama odgovornim za odvodnju po priključku na sustav odvodnje</t>
  </si>
  <si>
    <t>Broj zaposlenih u tehničkim službama odgovornim za odvodnju u odnosu na broj priključenih stanovnika na sustav odvodnje</t>
  </si>
  <si>
    <t>Broj zaposlenih u tehničkim službama odgovornim za odvodnju u odnosu na ukupan broj zaposlenih</t>
  </si>
  <si>
    <t>Pritužbe na odgovarajuću razinu tlaka u sustavu javne vodoopskrbe u odnosu na broj priključaka</t>
  </si>
  <si>
    <t>Infrastrukturni indeks istjecanja - ILI</t>
  </si>
  <si>
    <t>Neprihodovana voda u odnosu na dobavljenu količinu vode</t>
  </si>
  <si>
    <t>Stvarni godišnji gubici vode po priključku</t>
  </si>
  <si>
    <t>Stvarni dnevni gubici vode po priključku</t>
  </si>
  <si>
    <t>Stvarni satni gubici vode u odnosu na dužinu vodoopskrbne mreže</t>
  </si>
  <si>
    <t>Stvarni dnevni gubici vode po priključku u odnosu na tlak u mreži</t>
  </si>
  <si>
    <t>Kontrola gubitaka (dužina mreže koja je u aktivnoj kontroli tijekom jedne godine u odnosu na ukupnu dužinu mreže)</t>
  </si>
  <si>
    <t>Prividni gubici (prividni gubici u odnosu na dobavljenu količinu vode)</t>
  </si>
  <si>
    <t>Kvarovi kućnih priključaka</t>
  </si>
  <si>
    <t>Količina pročišćene otpadne vode po ekvivalent stanovniku godišnje</t>
  </si>
  <si>
    <t>Prekidi u opskrbi vodom (broj stanovnika zahvaćenih prekidom u odnosu na ukupni broj stanovnika koji koriste vodnu uslugu javne vodoopskrbe)</t>
  </si>
  <si>
    <t>Otežana vodoopskrba zbog nepovoljnih hidrauličkih uvjeta - nizak tlak u sustavu (broj dana u godini s niskim tlakom u sustavu u odnosu na ukupan broj dana u godini)</t>
  </si>
  <si>
    <t xml:space="preserve">Otežana vodoopskrba zbog nepovoljnih hidrauličkih uvjeta - nizak tlak (broj dana s otežanom vodoopskrbom u odnosu na broj vodoopskrbnih priključaka kroz 1000) </t>
  </si>
  <si>
    <t>Otežana vodoopskrba zbog nepovoljnih hidrauličkih uvjeta - nizak tlak (u odnosu na broj sati dnevno i vodoopskrbnom priključku)</t>
  </si>
  <si>
    <t>Začepljenja sustava javne odvodnje</t>
  </si>
  <si>
    <t>Prosječni troškovi popravaka kvarova na vodoopskrbnim cjevovodima</t>
  </si>
  <si>
    <t>Prosječni troškovi popravaka kvarova na cjevovodima odvodnje</t>
  </si>
  <si>
    <t>Prosječni troškovi popravaka na internim odvodnim cjevovodima (priključni vodovi odvodnje)</t>
  </si>
  <si>
    <t>Pokrivenost uslugom vodoopskrbe</t>
  </si>
  <si>
    <t>Pokrivenost uslugom odvodnje otpadnih voda</t>
  </si>
  <si>
    <t>Pokrivenost uslugom pročišćavanja otpadnih voda</t>
  </si>
  <si>
    <t>Kvaliteta isporučene vode - sukladnost parametara za provjeru sukladnosti isporučene vode s propisanim parametrima za vodu za ljudsku potrošnju utvrđena vlastitim laboratorijskim analizama (omjer broja sukladnih analiza i ukupnog broja analiza)</t>
  </si>
  <si>
    <t>Kvaliteta isporučene vode utvrđena po ovlaštenom laboratoriju (omjer broja sukladnih analiza i ukupnog broja analiza)</t>
  </si>
  <si>
    <t>Sukladnost pročišćavanja s dopuštenim parametrima ispuštanja otpadnih voda (omjer broja sukladnih analiza i ukupnog broja analiza)</t>
  </si>
  <si>
    <t>Formula</t>
  </si>
  <si>
    <t>Ukupni prihodi od vodnih usluga vezanih uz djelatnost vodoopskrbe i odvodnje i pročišćavanja otpadnih voda, eur</t>
  </si>
  <si>
    <t>Pritužbe na odgovarajuću razinu tlaka u sustavu javne vodoopskrbe, broj</t>
  </si>
  <si>
    <t>Ukupni troškovi od vodnih usluga vezanih uz djelatnost vodoopskrbe i odvodnje i pročišćavanja otpadnih voda, eur</t>
  </si>
  <si>
    <t>Kapacitet uređaja izražen kao broj ekvivalent stanovnika (ES)</t>
  </si>
  <si>
    <t>eur</t>
  </si>
  <si>
    <t>Ukupni broj uzoraka s propisanim parametrima za vodu za ljudsku potrošnju utvrđen vlastitim laboratorijskim analizama.</t>
  </si>
  <si>
    <t>Ukupni broj uzoraka s propisanim parametrima za vodu za ljudsku potrošnju utvrđen po ovlaštenom laboratoriju.</t>
  </si>
  <si>
    <t>Broj kvarova na vodoopskrbnim cjevovodima</t>
  </si>
  <si>
    <t>Ukupni troškovi popravaka kvarova na inertnim odvodnim cjevovodima</t>
  </si>
  <si>
    <t>Broj zaposlenika na uređajima za kondicioniranje vode u odnosu na broj stanovnika koji koriste usluge javne vodoopskrbe</t>
  </si>
  <si>
    <t>Broj zaposlenih u tehničkoj službi odgovornih za vodoopskrbu u odnosu na broj priključenih stanovnika</t>
  </si>
  <si>
    <t>m VS</t>
  </si>
  <si>
    <t>Duljina priključnih vodova</t>
  </si>
  <si>
    <t>Skupina Varijabli</t>
  </si>
  <si>
    <t>8. Podaci o usluzi odvodnje (djelatnost odvodnje)</t>
  </si>
  <si>
    <t>9. Ljudski resursi (djelatnost odvodnje)</t>
  </si>
  <si>
    <t>10. Fizička svojstva mreže (djelatnost odvodnje)</t>
  </si>
  <si>
    <t>11. Operativni podaci (djelatnost odvodnje)</t>
  </si>
  <si>
    <t>12. Demografski podaci i podaci o kupcima (djelatnost odvodnje)</t>
  </si>
  <si>
    <t>Podatak za
20__. godinu</t>
  </si>
  <si>
    <t xml:space="preserve">Ukupni prihodi za djelatnost vodoopskrbe (potrebno je razdvojiti prihod vodoopskrbe i odvodnje) iskazani su u računu dobiti i gubitka pod AOP oznakom 180 a sastoje se od zbroja poslovnih prihoda (AOP128) i financijskih prihoda (AOP157). </t>
  </si>
  <si>
    <t>Ukupni troškovi, tijekom promatranog perioda analize, za djelatnost vodoopskrbe (potrebno je razdvojiti troškove vodoopskrbe i odvodnje) iskazani su u računu dobiti i gubitka kao dio pod AOP oznakom 134 umanjen za (AOP157-168), tj. kao poslovni rashodi umanjeni za razliku financijskih prihoda i rashoda. Vrijednost varijable odgovara zbroju varijabli: G5+G6, tekućim troškovima i kapitalnim troškovima.</t>
  </si>
  <si>
    <t>Tekući troškovi, tijekom promatranog perioda analize, za djelatnost vodoopskrbe (potrebno je razdvojiti troškove vodoopskrbe i odvodnje) iskazani su u računu dobiti i gubitka kao razlika AOP 134 – 144 tj. razlika poslovnog troška i troška amortizacije. U tekuće troškove uključeni su materijalni troškovi, troškovi osoblja, vrijednosno usklađivanje kratkotrajne i dugotrajne imovine, rezervacije i ostali troškovi. Vrijednost varijable odgovara zbroju varijabli: G7 + G8, tj. zbroju operativnih troškova i troškova za zaposlene.</t>
  </si>
  <si>
    <t xml:space="preserve">Operativni troškovi, tijekom promatranog perioda analize, za djelatnost vodoopskrbe (potrebno je razdvojiti troškove vodoopskrbe i odvodnje) mogu se dobiti na slijedeći način prema računu dobiti i gubitka. Operativni troškovi = AOP 136 + 145 + 146 + 149 + 156, (dio koji se odnosi na vodoopskrbu), uključuju materijalne troškove, ostale troškove, vrijednosno usklađivanje, rezerviranja i ostale poslovne rashode. U ovu varijablu ne ulaze troškovi zaposlenika </t>
  </si>
  <si>
    <t xml:space="preserve">Unutarnji troškovi za zaposlenike tijekom promatranog perioda analize, za djelatnost vodoopskrbe (potrebno je razdvojiti vodoopskrbu i odvodnju), su zbroj Troškova osoblja (iskazanih u računu dobiti i gubitka kao AOP 140) i dijela ostalih troškova (dio AOP 145) a odnosi se na dnevnice, terenske troškove, putne troškove, božićnice, regrese, otpremnine, prijevoz na rad i sa rada. </t>
  </si>
  <si>
    <t>Troškovi vanjskih usluga, tijekom promatranog perioda analize, za djelatnost vodoopskrbe (potrebno je razdvojiti vodoopskrbu i odvodnju), iskazani su u računu dobiti i gubitka kao dio AOP 139, a nalaze se u grupi konta 41.</t>
  </si>
  <si>
    <t>Troškovi električne energije (uključujući i energiju za crpljenje vode i za ostale potrebe isporučitelja vodnih usluga poput radionica, potrošnje energije uredskih objekata, laboratorija, itd), tijekom promatranog perioda analize, vezano uz vodoopskrbne usluge, iskazani su u računu dobiti i gubitka kao dio AOP 137, a nalaze se u grupi konta 40</t>
  </si>
  <si>
    <t xml:space="preserve">Fakturirani iznos tijekom godine za djelatnost vodoopskrbe a iskazan je u računu dobiti i gubitka kao AOP 129 prihodi od prodaje (dio vezan isključivo za vodoopskrbu). </t>
  </si>
  <si>
    <t>Ova varijabla na nivou cijelog isporučitelja vodnih usluga iskazana je u bilanci pod AOP oznakom 063 kao Novac u banci i blagajni</t>
  </si>
  <si>
    <t xml:space="preserve">Otplata financijskog duga na nivou cijelog isporučitelja vodnih usluga iskazana je kao otplatni dio dugoročnih i kratkoročnih obveza (AOP 098 + 110) iz bilance uvećan za financijske rashode (AOP 168). Dakle, sadrži troškove kredita, troškove kamata (G29) i glavnice otplate duga tijekom promatranog perioda analize. </t>
  </si>
  <si>
    <t xml:space="preserve">Dionički kapital na nivou cijelog isporučitelja vodnih usluga iskazan je u bilanci pod AOP oznakom 067 (kapital i rezerve). Dionički kapital obuhvaća upisani temeljni kapital, kapitalne rezerve, ostale rezerve i neto dobit za financijsku godinu </t>
  </si>
  <si>
    <t xml:space="preserve">Ukupna imovina na nivou cijelog isporučitelja vodnih usluga iskazana je u bilanci pod AOP oznakom 065 a zbroj je potraživanja, dugotrajne i kratkotrajne imovine i plaćenih troškova budućeg razdoblja i obračunatih prihoda. </t>
  </si>
  <si>
    <t>C24a</t>
  </si>
  <si>
    <t xml:space="preserve">Ukupna duljina cjevovodne mreže, glavni i opskrbni cjevovodi (duljina priključnih vodova ne uzima se u obzir) na referentni dan analize </t>
  </si>
  <si>
    <t xml:space="preserve">Ukupna potrošnja energije uređaja za kondicioniranje vode </t>
  </si>
  <si>
    <t xml:space="preserve">Ukupna potrošnja energije UKPV-a tijekom promatranog perioda analize </t>
  </si>
  <si>
    <t xml:space="preserve">Potrošena električna energije u sustavu javne odvodnje tijekom (bez UPOV-a) odabranog razdoblja analize </t>
  </si>
  <si>
    <t xml:space="preserve">Ukupna potrošnja energije objekata u sustavu javne vodoopskrbe (bez UKPV-a) tijekom promatranog perioda analize </t>
  </si>
  <si>
    <t xml:space="preserve">Ukupan broj stanovnika s prebivalištem (trajno nastanjenih stanovnika, Popis 21.) na području koje opskrbljuje isporučitelj vodnih usluga, na referentni dan analize </t>
  </si>
  <si>
    <t xml:space="preserve">Ukupni prihodi za djelatnost odvodnje (potrebno je razdvojiti prihod vodoopskrbe i odvodnje) iskazani su u računu dobiti i gubitka pod AOP oznakom 180 a sastoje se od zbroja poslovnih prihoda (AOP128) i financijskih prihoda (AOP157). </t>
  </si>
  <si>
    <t>Ukupni troškovi, tijekom promatranog perioda analize, za djelatnost odvodnje (potrebno je razdvojiti troškove vodoopskrbe i odvodnje) iskazani su u računu dobiti i gubitka kao dio pod AOP oznakom 134 umanjen za (AOP157-168), tj. kao poslovni rashodi umanjeni za razliku financijskih prihoda i rashoda. Vrijednost varijable odgovara zbroju varijabli: wG06 + wG07, tekućim troškovima i kapitalnim troškovima.</t>
  </si>
  <si>
    <t>Tekući troškovi, tijekom promatranog perioda analize, za djelatnost odvodnje (potrebno je razdvojiti troškove vodoopskrbe i odvodnje) iskazani su u računu dobiti i gubitka kao razlika AOP 134 – 144 tj. razlika poslovnog troška i troška amortizacije. U tekuće troškove uključeni su materijalni troškovi, troškovi osoblja, vrijednosno usklađivanje kratkotrajne i dugotrajne imovine, rezervacije i ostali troškovi. Vrijednost varijable odgovara zbroju varijabli: wG08 + wG09, tj. zbroju operativnih troškova i troškova za zaposlene.</t>
  </si>
  <si>
    <t>Operativni troškovi, tijekom promatranog perioda analize, za djelatnost odvodnje (potrebno je razdvojiti troškove vodoopskrbe i odvodnje) mogu se dobiti na slijedeći način prema računu dobiti i gubitka: Operativni troškovi = AOP 136 + 145 + 146 + 149 + 156, (dio koji se odnosi na odvodnju), uključuju materijalne troškove, ostale troškove, vrijednosno usklađivanje, rezerviranja i ostale poslovne rashode. U ovu varijablu ne ulaze troškovi zaposlenika.</t>
  </si>
  <si>
    <t xml:space="preserve">Troškovi vanjskih usluga, tijekom promatranog perioda analize, za djelatnost odvodnje (potrebno je razdvojiti vodoopskrbu i odvodnju), iskazani su u računu dobiti i gubitka kao dio AOP 139, a nalaze se u grupi konta 41. </t>
  </si>
  <si>
    <t>Troškovi električne energije vezano za djelatnost odvodnje, tijekom promatranog perioda analize iskazani su u računu dobiti i gubitka kao dio AOP 137, a nalaze se u grupi konta 40.</t>
  </si>
  <si>
    <t xml:space="preserve">Fakturirani iznos tijekom godine za djelatnost odvodnje a iskazan je u računu dobiti i gubitka kao AOP 129 prihodi od prodaje (dio vezan isključivo za odvodnju). </t>
  </si>
  <si>
    <t>Količina pročišćenih i ispuštenih komunalnih otpadnih voda</t>
  </si>
  <si>
    <t>G04/A14</t>
  </si>
  <si>
    <t>wG05/iwA02</t>
  </si>
  <si>
    <t>G07/A14</t>
  </si>
  <si>
    <t xml:space="preserve">Operativni troškovi (djelatnost odvodnje i pročišćavanja) </t>
  </si>
  <si>
    <t>wG08/iwA02</t>
  </si>
  <si>
    <t>Ukupni prihodi od vodnih usluga vezanih uz djelatnost vodoopskrbe i odvodnje i pročišćavanja otpadnih voda</t>
  </si>
  <si>
    <t>Ukupni troškovi od vodnih usluga vezanih uz djelatnost vodoopskrbe i odvodnje i pročišćavanja otpadnih voda</t>
  </si>
  <si>
    <t>G01+wG01</t>
  </si>
  <si>
    <t>G04+wG05</t>
  </si>
  <si>
    <t>G08+wG09</t>
  </si>
  <si>
    <t xml:space="preserve">Unutarnji troškovi za zaposlenike tijekom promatranog perioda analize, za djelatnost odvodnje (potrebno je razdvojiti vodoopskrbu i odvodnju), su zbroj Troškova osoblja (iskazanih u računu dobiti i gubitka kao AOP 140) i dijela ostalih troškova (dio AOP 145) a odnosi se na dnevnice, terenske troškove, putne troškove, božićnice, regrese, otpremnine, prijevoz na rad i sa rada. </t>
  </si>
  <si>
    <t xml:space="preserve">Troškovi za zaposlene (djelatnost odvodnje i pročišćavanja) </t>
  </si>
  <si>
    <t>(G08+wG09)/(G05+wG06)*100</t>
  </si>
  <si>
    <t>G05+wG06</t>
  </si>
  <si>
    <t>Ukupni operativni troškovi (s troškovima za zaposlenike) vodoopskrbe i odvodnje i pročišćavanja otpadnih voda</t>
  </si>
  <si>
    <t>(G11+wG11)/(G05+wG06)*100</t>
  </si>
  <si>
    <t>(G01+wG01)/(G04+wG05)*100</t>
  </si>
  <si>
    <t>Troškovi vanjskih usluga</t>
  </si>
  <si>
    <t>Troškovi električne energije</t>
  </si>
  <si>
    <t>G11/G05*100</t>
  </si>
  <si>
    <t>Ukupni operativni troškovi (s troškovima za zaposlenike) vodoopskrbe, eur</t>
  </si>
  <si>
    <t>Ukupni operativni troškovi (s troškovima za zaposlenike) odvodnje i pročišćavanja, eur</t>
  </si>
  <si>
    <t>wG11/wG06*100</t>
  </si>
  <si>
    <t>(G01+wG01)/(G05+wG06)*100</t>
  </si>
  <si>
    <t>Kapitalni troškovi vezani uz djelatnost vodoopskrbe i odvodnje s pročišćavanjem otpadnih voda</t>
  </si>
  <si>
    <t>(G01+wG01)/(G06+wG07)*100</t>
  </si>
  <si>
    <t>G01/G04*100</t>
  </si>
  <si>
    <t>Ukupni operativni troškovi (s troškovima za zaposlenike) vodoopskrbe</t>
  </si>
  <si>
    <t>G01/G05*100</t>
  </si>
  <si>
    <t>G01/G06*100</t>
  </si>
  <si>
    <t>Pokrivenost ukupnih troškova odvodnje (omjer ukupnih prihoda i ukupnih troškova vezanih uz djelatnost odvodnje i pročišćavanje otpadnih voda)</t>
  </si>
  <si>
    <t xml:space="preserve">Ukupni prihodi (djelatnost odvodnje i pročišćavanja) </t>
  </si>
  <si>
    <t xml:space="preserve">Ukupni troškovi (djelatnost odvodnje i pročiščavanja) </t>
  </si>
  <si>
    <t xml:space="preserve">Tekući troškovi (djelatnost odvodnje i pročišćavanja) </t>
  </si>
  <si>
    <t xml:space="preserve">Kapitalni troškovi (djelatnost odvodnje i pročišćavanja) </t>
  </si>
  <si>
    <t>Ukupni operativni troškovi (s troškovima za zaposlenike) odvodnje i pročišćavanja</t>
  </si>
  <si>
    <t>wG01/wG05*100</t>
  </si>
  <si>
    <t>wG01/wG06*100</t>
  </si>
  <si>
    <t>wG01/wG07)*100</t>
  </si>
  <si>
    <t>Ukupna imovina umanjena za vlastiti kapital</t>
  </si>
  <si>
    <t xml:space="preserve">Novac (na razini cijelog JIVU-a) </t>
  </si>
  <si>
    <t xml:space="preserve">Otplata financijskog duga (na razini cijelog JIVU-a) </t>
  </si>
  <si>
    <t xml:space="preserve">Dionički kapital (na razini cijelog JIVU-a) </t>
  </si>
  <si>
    <t xml:space="preserve">Ukupna imovina (na razini cijelog JIVU-a) </t>
  </si>
  <si>
    <t xml:space="preserve">Otplata financijskog duga (vodoopskrba i odvodnja i pročišćavanje) </t>
  </si>
  <si>
    <t>Ukupna imovine koja služi za obavljanje djelatnosti vodoopskrbe i odvodnje i pročišćavanja</t>
  </si>
  <si>
    <t xml:space="preserve">Novac (vodoopskrba i odvodnja i pročišćavanje) </t>
  </si>
  <si>
    <t>Godišnji naplaćeni prihodi</t>
  </si>
  <si>
    <t xml:space="preserve">Ukupan broj djelatnika na razini cijelog JIVU </t>
  </si>
  <si>
    <t xml:space="preserve">Broj radnih mjesta pokrivenih adekvatno kvalificiranim osobljem na razini cijelog JIVU </t>
  </si>
  <si>
    <t>Ukupan broj djelatnika (vodoopskrba i odvodnja i pročišćavanje)</t>
  </si>
  <si>
    <t xml:space="preserve">Duljina vodoopskrbne mreže </t>
  </si>
  <si>
    <t>B01/C08*100</t>
  </si>
  <si>
    <t>B10/F01*1000</t>
  </si>
  <si>
    <t xml:space="preserve">Broj zaposlenika zaduženih za objekte za kondicioniranje vode (djelatnost vodoopskrbe) </t>
  </si>
  <si>
    <t xml:space="preserve">Ukupan broj djelatnika tj. ekvivalent na puno radno vrijeme djelatnika u odvodnji (bez pročišćavanja) na referentni dan analize </t>
  </si>
  <si>
    <t>wE05+wE06</t>
  </si>
  <si>
    <t>wB02/(wE05+wE06)*1000</t>
  </si>
  <si>
    <t>Ukupan broj zaposlenika</t>
  </si>
  <si>
    <t>wB01</t>
  </si>
  <si>
    <t>Ukupan broj zaposlenika u odvodnji i pročišćavanju</t>
  </si>
  <si>
    <t xml:space="preserve">Ukupan broj zaposlenika u vodoopskrbi </t>
  </si>
  <si>
    <t>wB01-wB02</t>
  </si>
  <si>
    <t>Broj zaposlenika u tehničkoj službi na uređajima za pročišćavanje otpadnih voda (UPOV)</t>
  </si>
  <si>
    <t>Broj zaposlenika u tehničkoj službi u djelatnosti odvodnje (bez pročišćavanja otpadnih voda)</t>
  </si>
  <si>
    <t xml:space="preserve">Ukupan broj zaposlenika u odvodnji (bez pročišćavanja) </t>
  </si>
  <si>
    <t>(wB01-wB02)/wC01*100</t>
  </si>
  <si>
    <t>Broj priključaka vodoopskrbe</t>
  </si>
  <si>
    <t>B01+wB01</t>
  </si>
  <si>
    <r>
      <t>(B01+wB01)/(A03+iwA02)*10</t>
    </r>
    <r>
      <rPr>
        <vertAlign val="superscript"/>
        <sz val="8"/>
        <color theme="1"/>
        <rFont val="Calibri"/>
        <family val="2"/>
      </rPr>
      <t>6</t>
    </r>
  </si>
  <si>
    <t>A03+iwA02</t>
  </si>
  <si>
    <t>B06+wB02+wB03</t>
  </si>
  <si>
    <t>Broj zaposlenih u tehničkim službama javnog isporučitelja u odnosu na ukupni broj priključaka na sustave vodoopskrbe i odvodnje i pročišćavanja</t>
  </si>
  <si>
    <t>Broj zaposlenih u tehničkim službama javnog isporučitelja u odnosu na ukupan broj  priključenih stanovnika na sustave vodoopskrbe i odvodnje i pročišćavanja</t>
  </si>
  <si>
    <t>(B06+wB02+wB03)/(C24+wC28)*1000</t>
  </si>
  <si>
    <t>F01+wE04</t>
  </si>
  <si>
    <t>Ukupni broj priključaka na sustave vodoopskrbe (korisnika vodnih usluga primatelja računa za obračun fiksnog dijela cijene vodnih usluga vodoopskrbe) i odvodnje (korisnika vodnih usluga primatelja računa za obračun fiksnog dijela cijene vodnih usluga odvodnje)</t>
  </si>
  <si>
    <t xml:space="preserve">Broj stanovnika koji se opskrbljuju iz sustava javne vodoopskrbe i broj stanovnika priključenih na kanalizacijsku mrežu </t>
  </si>
  <si>
    <t>(B06+wB02+wB03)/(F01+wE04)*1000</t>
  </si>
  <si>
    <t>B06/C24*1000</t>
  </si>
  <si>
    <t>B06/(F01)*1000</t>
  </si>
  <si>
    <t>Ukupan broj zaposlenika u vodoospkrbi i odvodnji i pročišćavanju</t>
  </si>
  <si>
    <t>B06/(B01+wB01)*100</t>
  </si>
  <si>
    <t>wB02+wB03</t>
  </si>
  <si>
    <t>Broj zaposlenika u tehničkoj službi u djelatnosti odvodnje i pročišćavanja</t>
  </si>
  <si>
    <t>Broj priključaka odvodnje</t>
  </si>
  <si>
    <t>(wB02+wB03)/wC28*1000</t>
  </si>
  <si>
    <t>(wB02+wB03)/wE04*1000</t>
  </si>
  <si>
    <t>(B02+wB03)/(B01+wB01)*100</t>
  </si>
  <si>
    <t>Ukupna duljina cjevovodne mreže priključnih vodova (od spoja na ulični cjevovod do vodomjera)</t>
  </si>
  <si>
    <t>Srednji tlak u sustavu u m vodnog stupca</t>
  </si>
  <si>
    <t>A19/((6,57*C08+0,256*C24a+9,13*C25)*D34)</t>
  </si>
  <si>
    <t>Neizbježni godišnji stvarni gubitci</t>
  </si>
  <si>
    <t>(6,57*C08+0,256*C24a+9,13*C25)*D34</t>
  </si>
  <si>
    <t>A19/C08/365/24</t>
  </si>
  <si>
    <t>litara/priključku/dan/m VS</t>
  </si>
  <si>
    <t>D70/C08*100</t>
  </si>
  <si>
    <t>K03/C24*1000</t>
  </si>
  <si>
    <t>K01/C24*1000</t>
  </si>
  <si>
    <t>Broj stanovnika priključenih na septičke jame</t>
  </si>
  <si>
    <t>Kapacitet uređaja izražen kao broj ekvivalent stanovnika spojenih na sustav</t>
  </si>
  <si>
    <t>D35/(F01*24*365)*100</t>
  </si>
  <si>
    <t xml:space="preserve">Zbroj svih prekida u opskrbi vodom, zahvaćenog broja stanovnika (ukupni broj priključaka u kategoriji kućanstva (korisnika vodnih usluga primatelja računa za obračun fiksnog dijela cijene vodnih usluga vodoopskrbe kojima se obračunava i varijabilni dio cijene vodne usluge tijekom cijele godine) pomnožen s prosječnim brojem članova kućanstva iz Popisa 21. na razini županije (ako UP obuhvaća više županija uzima se prosječni broj članova kućanstva na razini brojčano prevladavajuće županije)) pomnoženog sa prosječnim trajanjem prekida u satima, tijekom promatranog perioda analize. Zahvaćeni broj stanovnika izračunati </t>
  </si>
  <si>
    <t>dana</t>
  </si>
  <si>
    <t>iwA2/(wE05+wE06)*1000</t>
  </si>
  <si>
    <t>K02/365*100</t>
  </si>
  <si>
    <t>K02/C24*1000</t>
  </si>
  <si>
    <t>wD38/wC01*100</t>
  </si>
  <si>
    <t>K05/K06</t>
  </si>
  <si>
    <t>K07/K08</t>
  </si>
  <si>
    <t>Ukupni troškovi popravaka kvarova na internim odvodnim cjevovodima (priključni vodovi odvodnje)</t>
  </si>
  <si>
    <t>Broj kvarova na internim odvodnim cjevovodima (priključni vodovi odvodnje)</t>
  </si>
  <si>
    <t>wK01/wK02</t>
  </si>
  <si>
    <t>wK03/wK04</t>
  </si>
  <si>
    <t>Broj stanovnika na području pružanja usluga javne vodoopskrbe</t>
  </si>
  <si>
    <t>F01/E05*100</t>
  </si>
  <si>
    <t>Broj stanovnika na području pružanja usluga javne odvodnje (područje aglomeracija)</t>
  </si>
  <si>
    <t>Broj stanovnika priključenih na sustav javne vodoopskrbe</t>
  </si>
  <si>
    <t>Broj stanovnika priključenih na sustav odvodnje</t>
  </si>
  <si>
    <t>Ukupan broj stanovnika s prebivalištem (trajno nastanjenih stanovnika, Popis 21.)  na području koje je odgovornost isporučitelja vodnih usluga u djelatnosti odvodnje, na referentni dan analize</t>
  </si>
  <si>
    <t>wE04/wE01*100</t>
  </si>
  <si>
    <t>wC29a</t>
  </si>
  <si>
    <t>Broj priključaka odvodnje spojenih na pročišćavanje</t>
  </si>
  <si>
    <t>wE04a</t>
  </si>
  <si>
    <t>Broj stanovnika priključenih na sustav odvodnje i pročišćavanja</t>
  </si>
  <si>
    <t>wE04a/wE01*100</t>
  </si>
  <si>
    <t xml:space="preserve">Broj ispitivanja kvalitete vode izvršenih u vlastitom laboratoriju </t>
  </si>
  <si>
    <t xml:space="preserve">Ukupni broj izvršenih ispitivanja kvalitete vode (tretirane vode) u ovlaštenom laboratoriju tijekom promatranog perioda analize </t>
  </si>
  <si>
    <t>D70i/D51i*100</t>
  </si>
  <si>
    <t>D70e/D51e*100</t>
  </si>
  <si>
    <t xml:space="preserve">Ukupni broj uzoraka vode s dopuštenim parametrima za ispuštanje otpadnih voda utvrđen po ovlaštenom laboratoriju </t>
  </si>
  <si>
    <t>Mjesečni izdatak kućanstva za sve vodne usluge (prosječni iznos računa koji plaćaju kućanstva, uključujući fiksni, varijabilni dio s PDV-om i vodnim naknadama)</t>
  </si>
  <si>
    <t>L01/L02*100</t>
  </si>
  <si>
    <t xml:space="preserve">Prosječni mjesečni neto raspoloživi dohodak kućanstva na uslužnom području tijekom promatranog perioda analize (Ukupan raspoloživi dohodak kućanstva jest ukupan novčani neto dohodak koji je primilo kućanstvo i svi njegovi članovi u referentnom razdoblju, tj. u prethodnoj godini. Ukupan dohodak obuhvaća dohodak od nesamostalnog rada, dohodak od samostalnog rada, dohodak od imovine, mirovine, socijalne transfere te ostale novčane primitke koje kućanstvo prima od osoba izvan kućanstva. Prosjek raspoloživog godišnjeg dohotka po kućanstvu (svesti na mjesečnu razinu) preuzeti iz baze podataka/izvješća DZS https://dzs.gov.hr/u-fokusu/anketna-istrazivanja-1771/anketa-o-dohotku-stanovnistva-ads/1772 (za 2023. dostupno samo na razini RH, osigurati će se dostupnost i po županijama) </t>
  </si>
  <si>
    <t>Potrošena električna energija u sustavu javne odvodnje (bez UPOV-a)</t>
  </si>
  <si>
    <t>Ukupna potrošnja energije objekata u sustavu javne vodoopskrbe (bez UKPV-a)</t>
  </si>
  <si>
    <t>iwD13a/iwA02</t>
  </si>
  <si>
    <t>L03/(D66+D66a+iwD13+iwD13a)*100</t>
  </si>
  <si>
    <r>
      <t>L05/F01</t>
    </r>
    <r>
      <rPr>
        <sz val="8"/>
        <color rgb="FFFF0000"/>
        <rFont val="Calibri"/>
        <family val="2"/>
        <charset val="238"/>
      </rPr>
      <t/>
    </r>
  </si>
  <si>
    <t>Ukupan broj stanovnika (primatelja usluga) koje opskrbljuje isporučitelj vodnih usluga vodoopskrbe na referentni dan analize (ukupni broj priključaka u kategoriji kućanstva (korisnika vodnih usluga primatelja računa za obračun fiksnog dijela cijene vodnih usluga vodoopskrbe kojima se obračunava i varijabilni dio cijene vodne usluge tijekom cijele godine) pomnožen s prosječnim brojem članova kućanstva iz Popisa 21. na razini županije (ako UP obuhvaća više županija uzima se prosječni broj članova kućanstva na razini brojčano prevladavajuće županije))</t>
  </si>
  <si>
    <t>Ukupan broj stanovnika (korisnika usluga) koje opskrbljuje isporučitelj vodnih usluga odvodnje i pročišćavanja  na referentni dan analize (ukupni broj priključaka u kategoriji kućanstva (korisnika vodnih usluga primatelja računa za obračun fiksnog dijela cijene vodnih usluga odvodnje kojima se obračunava i varijabilni dio cijene vodne usluge tijekom cijele godine) pomnožen s prosječnim brojem članova kućanstva iz Popisa 21. na razini županije (ako UP obuhvaća više županija uzima se prosječni broj članova kućanstva na razini brojčano prevladavajuće županije))</t>
  </si>
  <si>
    <t>Ukupan broj stanovnika (korisnika usluga) koje opskrbljuje isporučitelj vodnih usluga odvodnje i pročišćavanja  na referentni dan analize (ukupni broj priključaka u kategoriji kućanstva (korisnika vodnih usluga primatelja računa za obračun fiksnog dijela cijene vodnih usluga odvodnje kojima se obračunava i varijabilni dio cijene vodne usluge tijekom cijele godine a koji su spojeni na pročišćavanje) pomnožen s prosječnim brojem članova kućanstva iz Popisa 21. na razini županije (ako UP obuhvaća više županija uzima se prosječni broj članova kućanstva na razini brojčano prevladavajuće županije))</t>
  </si>
  <si>
    <t>L06/wE04</t>
  </si>
  <si>
    <t>L04/(F01+wE04)</t>
  </si>
  <si>
    <t>godina</t>
  </si>
  <si>
    <t>L07/L09*100</t>
  </si>
  <si>
    <t>L08/L10*100</t>
  </si>
  <si>
    <t>broj dana</t>
  </si>
  <si>
    <t>Troškovi zaposlenih vezanih uz djelatnost vodoopskrbe i odvodnje i pročišćavanja otpadnih voda</t>
  </si>
  <si>
    <t>G09+wG10</t>
  </si>
  <si>
    <t>(G09+wG10)/(G05+wG06)*100</t>
  </si>
  <si>
    <t>G06+wG07</t>
  </si>
  <si>
    <t>50+85</t>
  </si>
  <si>
    <t>51+86</t>
  </si>
  <si>
    <t>2. Ljudski resursi (na razini cijelog JIVU-a)</t>
  </si>
  <si>
    <t>7. Financijski podaci (djelatnost vodoopskrbe)</t>
  </si>
  <si>
    <t>7. Financijski podaci (na razini JIVU-a)</t>
  </si>
  <si>
    <t>13. Financijski podaci (djelatnost odvodnje)</t>
  </si>
  <si>
    <t>14. Ostali podaci (učinkovitost)</t>
  </si>
  <si>
    <t>Bruto dugotrajna imovina – odvodnja i pročišćavanje otpadnih voda</t>
  </si>
  <si>
    <t xml:space="preserve">Bruto dugotrajna imovina – vodoopskrba, odvodnja i pročišćavanje otpadnih voda </t>
  </si>
  <si>
    <t>Vijek uporabe dugotrajne imovine (vodoopskrba, odvodnja i pročišćavanje otpadnih voda)</t>
  </si>
  <si>
    <t>Vijek uporabe dugotrajne imovine (odvodnja i pročišćavanje otpadnih voda)</t>
  </si>
  <si>
    <t>Troškovi amortizacije dugotrajne imovine, iskazani su u računu dobiti i gubitka kao  AOP 144</t>
  </si>
  <si>
    <t>Bruto dugotrajna imovina – odvodnja i pročišćavanje (mreža I UPOV)</t>
  </si>
  <si>
    <t>Bruto dugotrajna imovina – vodoopskrba, odvodnja i pročišćavanje (bruto vrijednost dugotrajne imovine u odnosu na broj stanovnika koji koriste vodne usluge)</t>
  </si>
  <si>
    <t>* AOP šifrarnici sukladno verziji 5.0.0. (Nova izmijenjena verzija obrasca za 2024. godinu); http://www.fina.hr/Default.aspx?sec=915</t>
  </si>
  <si>
    <t>Bruto vrijednost ukupne dugotrajne imovine iskazan je u bilanci kao dio AOP 002 koji se odnosi samo na djelatnost vodoopskrbe - bez zajedničke imovine, poslovnih zgrada i sl. (što čini dio zbroja 003+010+020+031+036 za vodoopskrbu)</t>
  </si>
  <si>
    <t>Bruto vrijednost ukupne dugotrajne imovine iskazan je u bilanci kao dio AOP 002 koji se odnosi samo na djelatnost odvodnje i pročišćavanja otpadnih voda - bez zajedničke imovine, poslovnih zgrada i sl. (što čini dio zbroja 003+010+020+031+036 za djelatnost odvodnje i pročišćavanja otpadnih voda)</t>
  </si>
  <si>
    <t>(B01+wB01)/(C24+wC28)*1000</t>
  </si>
  <si>
    <t>Ukupni broj priključaka na sustave odvodnje (korisnika vodnih usluga primatelja računa za obračun fiksnog dijela cijene vodnih usluga odvodnje) na referentni dan analize</t>
  </si>
  <si>
    <t>Ukupni broj priključaka na sustave odvodnje (korisnika vodnih usluga primatelja računa za obračun fiksnog dijela cijene vodnih usluga odvodnje koji su spojni na pročišćavanje) na referentni dan analize</t>
  </si>
  <si>
    <t>Ukupni broj priključaka na sustave vodoopskrbe (korisnika vodnih usluga primatelja računa za obračun fiksnog dijela cijene vodnih usluga vodoopskrbe) na referentni dan analize</t>
  </si>
  <si>
    <t>A05+A07</t>
  </si>
  <si>
    <t>A02</t>
  </si>
  <si>
    <t>Isporučena voda drugom JIVU-u</t>
  </si>
  <si>
    <t>Količina vode isporučena drugom JIVU-u (ukupno isporučena kondicionirana A07 ili nekondicionirana A05) tijekom odabranog razdoblja analize.</t>
  </si>
  <si>
    <t>Količina potrošene vode (mjerene i nemjerene) od strane samog JIVU-a (kondicioniranje vode, ispiranje cjevovodne mreže, zaštita od smrzavanja, punjenje i čišćenje vodospremnika i dr.) i ostalih ovlaštenih neregistriranih potrošača (gašenja požara i vatrogasne vježbe, ispiranje kanalizacije, pranje ulica, zalijevanje javnih zelenih površina, javne fontane, voda za potrebe gradilišta i dr.) tijekom odabranog razdoblja analize.</t>
  </si>
  <si>
    <t>Količina vode koja se kondicionira na uređajima za kondicioniranje (obradu) vode a koja ulazi u vodoopskrbni sustav tijekom odabranog razdoblja analize.</t>
  </si>
  <si>
    <t>Količina potrošene vode (mjerene i nemjerene) od strane registriranih potrošača, samog isporučitelja vodnih usluga i ostalih ovlaštenih korisnika (vatrogasci, zalijevanje zelenih površina, pranje ulica, javne fontane i dr.) tijekom odabranog razdoblja analize.
Vrijednost varijable odgovara zbroju varijabli A10 + A13.
Količina uključuje ovlaštenu potrošenu vodu na području JIVU-a i ovlaštenu isporučenu vodu drugom JIVU-u.</t>
  </si>
  <si>
    <t>Količina potrošene vode od strane registriranih potrošača. Sastoji se od mjerene (očitani vodomjeri registriranih potrošača) i nemjerene (paušalne procjene) količine tijekom odabranog razdoblja analize.
Količina uključuje fakturiranu ovlaštenu potrošenu vodu na području JIVU-a i fakturiranu ovlaštenu isporučenu vodu drugom JIVU-u.</t>
  </si>
  <si>
    <t>Ukupna količina neovlaštene potrošnje tijekom odabranog perioda analize, uključujući krađu vode.</t>
  </si>
  <si>
    <t>Preuzeta voda od drugih JIVU-a</t>
  </si>
  <si>
    <t>Voda koja ulazi u sustav</t>
  </si>
  <si>
    <t>Količine vode koja se preuzima od drugih JIVU-a tijekom odabranog razdoblja analize.</t>
  </si>
  <si>
    <t>A03a</t>
  </si>
  <si>
    <t>Voda koja se obrađuje na uređajima za kondicioniranje JIVU-a</t>
  </si>
  <si>
    <t>Ovlaštena potrošnja JIVU-a i ovlaštena isporučena voda drugom JIVU-u</t>
  </si>
  <si>
    <t>Nefakturirana ovlaštena potrošnja JIVU-a</t>
  </si>
  <si>
    <t>Vodni gubitci JIVU-a</t>
  </si>
  <si>
    <t>Neovlaštena potrošnja JIVU-a</t>
  </si>
  <si>
    <t>Prividni gubici JIVU-a</t>
  </si>
  <si>
    <t>Stvarni gubici JIVU-a</t>
  </si>
  <si>
    <t>Netočnost vodomjera potrošača i pogreške u obradi podataka JIVU-a</t>
  </si>
  <si>
    <t>Ukupna izgubljena količina vode tijekom odabranog razdoblja analize uslijed mjernih nepreciznosti vodomjera i pogrešaka u radu s podacima.</t>
  </si>
  <si>
    <t>Ukupna količina vode koja je izgubljena zbog neovlaštene potrošnje (ilegalni priključci i krađa vode na primjer s hidranata), zbog netočnosti mjernih uređaja i/ili vodomjera i pogrešaka u obradi podataka (obračunima) tijekom odabranog razdoblja analize.
Vrijednost varijable odgovara zbroju varijabli A16+A17</t>
  </si>
  <si>
    <t>Ukupna količina vode koja je fizički izgubljena iz vodoopskrbnog sustava pod tlakom tijekom odabranog razdoblja analize od vodozahvata do priključaka potrošača tijekom odabranog razdoblja analize.
Vrijednost varijable odgovara razlici varijabli A15 - A18</t>
  </si>
  <si>
    <t>Broj priključnih cijevi (vodova)</t>
  </si>
  <si>
    <t>Fakturirana ovlaštena potrošnja JIVU-a i fakturirana ovlaštena isporučena voda drugom JIVU-u</t>
  </si>
  <si>
    <t>Ukupan broj djelatnika u vodoopskrbi tj. ekvivalent na puno radno vrijeme na referentni dan analize (djelatnici u vodoopskrbi zajedno s odnosnim/postotnim brojem djelatnika u zajedničkim službama).</t>
  </si>
  <si>
    <t>Ukupan broj djelatnika na nivou cijelog isporučitelja vodnih usluga tijekom promatranog perioda analize.</t>
  </si>
  <si>
    <t xml:space="preserve">Ukupni broj izvršenih ispitivanja kvalitete vode (tretirane vode) u vlastitom laboratoriju tijekom promatranog perioda analize </t>
  </si>
  <si>
    <t>Broj kvarova na vodoopskrbnim cjevovodima godišnje.</t>
  </si>
  <si>
    <t>Prosječni troškovi popravaka na internim vodoopskrbnim cjevovodima (priključni vodoopskrbni vodovi/cijevi)</t>
  </si>
  <si>
    <t>Ukupni troškovi popravaka kvarova na internim vodoopskrbnim cjevovodima (priključnim cijevima/vodovima)</t>
  </si>
  <si>
    <t>Ukupni troškovi popravaka kvarova na internim cjevovodima (priključnim cijevima/vodovima)</t>
  </si>
  <si>
    <t>Broj kvarova na internim vodoopskrbnim cjevovodima (priključnim cijevima/vodovima)</t>
  </si>
  <si>
    <t>Broj kvarova na internim vodoopskrbnim cjevovodima (priključnim cijevima/vodovima) godišnje</t>
  </si>
  <si>
    <t>Ukupan broj priključenih cijevi (vodova) na referentni dan analize („priključna cijev“ predstavlja vezu jedne priključne cijevi (od ugradbene garniture ili direktnog priključka na ulični cjevovod) do potrošača tj. prvog vodomjera).</t>
  </si>
  <si>
    <t>46+81</t>
  </si>
  <si>
    <t>47+82</t>
  </si>
  <si>
    <t>A13+A18+A19</t>
  </si>
  <si>
    <t>8+12+13</t>
  </si>
  <si>
    <t>3-4</t>
  </si>
  <si>
    <t>A03-(A05+A07)</t>
  </si>
  <si>
    <t>Dobavljena vod JIVU-a (Količina vode koja ulazi u sustav umanjena za isporučenu vodu drugim JIVU-ima)</t>
  </si>
  <si>
    <t>(A13+A18+A19)/(A03-(A05+A07))*100</t>
  </si>
  <si>
    <t>A19/C24a</t>
  </si>
  <si>
    <t>A19/C24a*1000/365</t>
  </si>
  <si>
    <t>A19/C24a*1000/365/D34</t>
  </si>
  <si>
    <t>Stvarni gubici JIVU-a po priključnom vodu</t>
  </si>
  <si>
    <t>13/22</t>
  </si>
  <si>
    <t>A18/(A03-(A05+A07))*100</t>
  </si>
  <si>
    <t>Broj kvarova kućnih priključaka (vodomjernih okana)</t>
  </si>
  <si>
    <t>Broj kvarova kućnih priključaka (vodomjernog okna (glavnog vodomjera na priključnoj cijevi/vodu pod ingerencijom JIVU-a a koji  broj priključaka odgovara broju priključnih vodva).</t>
  </si>
  <si>
    <t>D66/A03a</t>
  </si>
  <si>
    <t>iwD13/iwA02</t>
  </si>
  <si>
    <t>G01a</t>
  </si>
  <si>
    <t xml:space="preserve">Ukupni prihodi od svih dopuštenih djelatnost iskazani su u računu dobiti i gubitka pod AOP oznakom 180 a sastoje se od zbroja poslovnih prihoda (AOP128) i financijskih prihoda (AOP157). </t>
  </si>
  <si>
    <t xml:space="preserve">Ukupni prihodi za sve dopuštene djelatnosti JIVU-a (vodne usluge i dodatne djelatnosti) </t>
  </si>
  <si>
    <t>G01a/(G04+wG05)*100</t>
  </si>
  <si>
    <t>Dobavljena voda JIVU-a (Količina vode koja ulazi u sustav umanjena za isporučenu vodu drugim JIVU-ima)</t>
  </si>
  <si>
    <t>Razlika između vode koja ulazi u sustav i ovlaštene potrošnje JIVU-a i ovlaštene isporučene vode drugom JIVU-u (m3) tijekom odabranog razdoblja analize.
Vrijednost varijable odgovara razlici varijabli A3 - A14</t>
  </si>
  <si>
    <t>Broj dana u godini s niskim tlakom u sustavu (tijekom odabranog razdoblja analize)</t>
  </si>
  <si>
    <t>Broj dana s ograničenjima u isporuci vode uzrokovanih odstupanjem od propisanih parametara za provjeru sukladnosti vode za ljudsku potrošnju tijekom odabranog razdoblja analize</t>
  </si>
  <si>
    <t>Sakupljene otpadne vode pročišćene na uređaju za pročišćavanje koji je pod odgovornošću isporučitelja vodnih usluga u djelatnosti odvodnje tijekom odabranog razdoblja analize</t>
  </si>
  <si>
    <r>
      <t>Količina Količina vode koja ulazi u sustav (dobavljena voda uključujući vodu isporučenu drugim isporučiteljima vodnih usluga) i količina pročišćenih i ispuštenih komunalnih otpadnih voda, m</t>
    </r>
    <r>
      <rPr>
        <vertAlign val="superscript"/>
        <sz val="8"/>
        <color theme="1"/>
        <rFont val="Calibri"/>
        <family val="2"/>
      </rPr>
      <t>3</t>
    </r>
  </si>
  <si>
    <t xml:space="preserve">Broj stanovnika priključenih na septičke jame na uslužnom području JIVU-a, na referentni dan analize </t>
  </si>
  <si>
    <t>Ukupan broj djelatnika tj. ekvivalent na puno radno vrijeme djelatnika na poslovima planiranja, provedbi projekta ulaganja u vodno-komunalnu infrastrukturu, operativnim poslovima i poslovima održavanja na referentni dan analize (djelatnost vodoopskrbe)</t>
  </si>
  <si>
    <t>Ukupan broj djelatnika u odvdonji i pročišćavanju tj. ekvivalent na puno radno vrijeme na referentni dan analize (djelatnici u odvodnji i pročišćavanju zajedno s odnosnim/postotnim brojem djelatnika u zajedničkim službama)</t>
  </si>
  <si>
    <t>Ukupan broj djelatnika tj. ekvivalent na puno radno vrijeme djelatnika na poslovima vezanim uz planiranje, provedbi projekta ulaganja u vodno-komunalnu infrastrukturu rad i održavanje objekata za kondicioniranje vode na referentni dan analize</t>
  </si>
  <si>
    <t xml:space="preserve">Dužina mreže koja je u aktivnoj kontroli tijekom jedne godine (AKC kontrola, obilazak i pregled mreže, snimanja, geofoni i slično) </t>
  </si>
  <si>
    <t xml:space="preserve">Ukupan broj radnih mjesta pokrivenih adekvatno kvalificiranim osobljem sukladno važećim propisima (broj radnih mjesta popunjenih zaposlenicima koji ispunjavaju sve uvjete propisane općim aktom o ustrojstvu) tijekom promatranog perioda analize </t>
  </si>
  <si>
    <t>Ukupni troškovi popravaka kvarova na vodoopskrbnim cjevovodima (puknuća cjevovoda).</t>
  </si>
  <si>
    <r>
      <t xml:space="preserve">Bruto dugotrajna imovina (bruto vrijednost ukupne dugotrajne imovine, uključujući zajednički imovinu, poslovne zgrade i sl.), a iskazan je u bilanci kao sveukupni AOP 002 (što čini zbroj 003+010+020+031+036); L4 </t>
    </r>
    <r>
      <rPr>
        <sz val="8"/>
        <rFont val="Aptos Narrow"/>
        <family val="2"/>
      </rPr>
      <t>≠</t>
    </r>
    <r>
      <rPr>
        <sz val="8"/>
        <rFont val="Calibri"/>
        <family val="2"/>
        <charset val="238"/>
        <scheme val="minor"/>
      </rPr>
      <t>L5 + L6</t>
    </r>
  </si>
  <si>
    <t>Prihodi od isporuke vodnih usluga vodoopskrbe, odvodnje i pročišćavanja</t>
  </si>
  <si>
    <t>(G01+wG01)/G50*100</t>
  </si>
  <si>
    <r>
      <t>Prosječni vijek uporabe ukupne dugotrajne imovine (vodoopskrba, odvodnja i pročišćavanje otpadnih voda, uključujući zajedničku imovinu, poslovne zgrade i sl.); L11</t>
    </r>
    <r>
      <rPr>
        <sz val="8"/>
        <rFont val="Calibri"/>
        <family val="2"/>
        <charset val="238"/>
      </rPr>
      <t>=</t>
    </r>
    <r>
      <rPr>
        <sz val="8"/>
        <rFont val="Calibri"/>
        <family val="2"/>
        <charset val="238"/>
        <scheme val="minor"/>
      </rPr>
      <t>L12 + L13</t>
    </r>
  </si>
  <si>
    <t>44+79</t>
  </si>
  <si>
    <t>45+80</t>
  </si>
  <si>
    <t>49+84</t>
  </si>
  <si>
    <t>57-56</t>
  </si>
  <si>
    <t>53+87</t>
  </si>
  <si>
    <t>77+78</t>
  </si>
  <si>
    <t>59-60</t>
  </si>
  <si>
    <t>14+59</t>
  </si>
  <si>
    <t>21+63</t>
  </si>
  <si>
    <t>3+58</t>
  </si>
  <si>
    <t>15+60+61</t>
  </si>
  <si>
    <t>42+75</t>
  </si>
  <si>
    <t>60+61</t>
  </si>
  <si>
    <t>31+32+65+66</t>
  </si>
  <si>
    <r>
      <t>Prosječni vijek uporabe dugotrajne imovine (</t>
    </r>
    <r>
      <rPr>
        <sz val="8"/>
        <rFont val="Calibri"/>
        <family val="2"/>
        <charset val="238"/>
        <scheme val="minor"/>
      </rPr>
      <t>vodoopskrbe - bez zajedničke imovine, poslovnih zgrada i sl.)</t>
    </r>
  </si>
  <si>
    <r>
      <t>Prosječni vijek uporabe dugotrajne imovine (</t>
    </r>
    <r>
      <rPr>
        <sz val="8"/>
        <rFont val="Calibri"/>
        <family val="2"/>
        <charset val="238"/>
        <scheme val="minor"/>
      </rPr>
      <t>odvodnje i pročišćavanja otpadnih voda - bez zajedničke imovine, poslovnih zgrada i sl.)</t>
    </r>
  </si>
  <si>
    <t>Kapitalni troškovi, tijekom promatranog perioda analize, za djelatnost vodoopskrbe (potrebno je razdvojiti troškove vodoopskrbe i odvodnje) iskazani su u računu dobiti i gubitka kao zbroj AOP 144 + (157 – 168) tj. kao zbroj troškova amortizacije i  i razlike financijskih prihoda i rashoda.</t>
  </si>
  <si>
    <t>Kapitalni troškovi, tijekom promatranog perioda analize, za djelatnost odvodnje (potrebno je razdvojiti troškove vodoopskrbe i odvodnje) iskazani su u računu dobiti i gubitka kao zbroj AOP 144 + (157 – 168) tj. kao zbroj troškova amortizacije i razlike financijskih prihoda i rashoda.</t>
  </si>
  <si>
    <t>Potraživanja od kupaca (na razini JIVU-a)</t>
  </si>
  <si>
    <t xml:space="preserve">Potraživanja od kupaca, za djelatnost vodoopskrbe, odvodnje i pročišćavanja, iskazana su u bilanci kao AOP 049. </t>
  </si>
  <si>
    <r>
      <t>7. Financijski podaci</t>
    </r>
    <r>
      <rPr>
        <strike/>
        <sz val="8"/>
        <rFont val="Calibri"/>
        <family val="2"/>
        <charset val="238"/>
        <scheme val="minor"/>
      </rPr>
      <t xml:space="preserve"> </t>
    </r>
    <r>
      <rPr>
        <sz val="8"/>
        <rFont val="Calibri"/>
        <family val="2"/>
        <charset val="238"/>
        <scheme val="minor"/>
      </rPr>
      <t xml:space="preserve"> (na razini JIVU-a)</t>
    </r>
  </si>
  <si>
    <r>
      <t>[1–((G43</t>
    </r>
    <r>
      <rPr>
        <strike/>
        <sz val="8"/>
        <rFont val="Calibri"/>
        <family val="2"/>
      </rPr>
      <t>)</t>
    </r>
    <r>
      <rPr>
        <sz val="8"/>
        <rFont val="Calibri"/>
        <family val="2"/>
      </rPr>
      <t>/(G44+wG40))] *100</t>
    </r>
  </si>
  <si>
    <t>Ključni pokazatelj za
20__. godinu</t>
  </si>
  <si>
    <t>Opis podatka/varijable</t>
  </si>
  <si>
    <t>IWA kod ili izvedenica podatka/varijable</t>
  </si>
  <si>
    <t>Identifikator ključnog pokazatelja (IKP)</t>
  </si>
  <si>
    <t>Ključni pokazatelj</t>
  </si>
  <si>
    <t>Identifikator podatka/ varijable (IPV)</t>
  </si>
  <si>
    <t>IWA kod ili izvedenica podatka/ varijable</t>
  </si>
  <si>
    <t xml:space="preserve">Identifikator HV2015 </t>
  </si>
  <si>
    <t xml:space="preserve">Naziv podatka/varijable </t>
  </si>
  <si>
    <t xml:space="preserve">Opis podatka/varijable </t>
  </si>
  <si>
    <t>Voda iz vlastitih vodozahvata</t>
  </si>
  <si>
    <t>Količina vode iz vlastitih vodozahvata tijekom odabranog razdoblja analize.</t>
  </si>
  <si>
    <t>Količina vode koja ulazi u vodoopskrbni sustav na koji se izračun bilance vode odnosi (s ispravljenim pogreškama u mjerenjima) tijekom odabranog razdoblja analize. 
Vrijednost varijable odgovara zbroju varijabli A06 + A02).
Količina uključuje vodu iz vlastitih vodozahvata i vodu preuzetu od drugih JIVU-a.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</si>
</sst>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7">
    <font>
      <sz val="11"/>
      <color theme="1"/>
      <name val="Calibri"/>
      <family val="2"/>
      <charset val="238"/>
      <scheme val="minor"/>
    </font>
    <font>
      <b/>
      <sz val="8"/>
      <color rgb="FF000000"/>
      <name val="Calibri"/>
      <family val="2"/>
    </font>
    <font>
      <sz val="8"/>
      <color theme="1"/>
      <name val="Calibri"/>
      <family val="2"/>
    </font>
    <font>
      <vertAlign val="superscript"/>
      <sz val="8"/>
      <color theme="1"/>
      <name val="Calibri"/>
      <family val="2"/>
    </font>
    <font>
      <sz val="8"/>
      <color rgb="FF000000"/>
      <name val="Calibri"/>
      <family val="2"/>
    </font>
    <font>
      <vertAlign val="superscript"/>
      <sz val="8"/>
      <color rgb="FF000000"/>
      <name val="Calibri"/>
      <family val="2"/>
    </font>
    <font>
      <sz val="8"/>
      <color theme="1"/>
      <name val="Calibri"/>
      <family val="2"/>
      <scheme val="minor"/>
    </font>
    <font>
      <b/>
      <sz val="8"/>
      <color theme="1"/>
      <name val="Calibri"/>
      <family val="2"/>
      <scheme val="minor"/>
    </font>
    <font>
      <b/>
      <sz val="11"/>
      <color theme="1"/>
      <name val="Calibri"/>
      <family val="2"/>
      <scheme val="minor"/>
    </font>
    <font>
      <sz val="8"/>
      <name val="Calibri"/>
      <family val="2"/>
      <charset val="238"/>
      <scheme val="minor"/>
    </font>
    <font>
      <b/>
      <sz val="8"/>
      <name val="Calibri"/>
      <family val="2"/>
      <charset val="238"/>
      <scheme val="minor"/>
    </font>
    <font>
      <sz val="8"/>
      <color theme="1"/>
      <name val="Calibri"/>
      <family val="2"/>
      <charset val="238"/>
      <scheme val="minor"/>
    </font>
    <font>
      <sz val="8"/>
      <color rgb="FF000000"/>
      <name val="Calibri"/>
      <family val="2"/>
      <charset val="238"/>
      <scheme val="minor"/>
    </font>
    <font>
      <b/>
      <sz val="8"/>
      <color theme="1"/>
      <name val="Calibri"/>
      <family val="2"/>
      <charset val="238"/>
    </font>
    <font>
      <b/>
      <sz val="11"/>
      <color theme="1"/>
      <name val="Calibri"/>
      <family val="2"/>
      <charset val="238"/>
      <scheme val="minor"/>
    </font>
    <font>
      <sz val="8"/>
      <name val="Calibri"/>
      <family val="2"/>
    </font>
    <font>
      <b/>
      <sz val="8"/>
      <color rgb="FF000000"/>
      <name val="Calibri"/>
      <family val="2"/>
      <charset val="238"/>
    </font>
    <font>
      <sz val="8"/>
      <color rgb="FFFF0000"/>
      <name val="Calibri"/>
      <family val="2"/>
      <charset val="238"/>
    </font>
    <font>
      <b/>
      <sz val="8"/>
      <color theme="0"/>
      <name val="Calibri"/>
      <family val="2"/>
      <charset val="238"/>
      <scheme val="minor"/>
    </font>
    <font>
      <b/>
      <sz val="8"/>
      <color theme="0"/>
      <name val="Calibri"/>
      <family val="2"/>
      <charset val="238"/>
    </font>
    <font>
      <b/>
      <sz val="8"/>
      <color theme="1"/>
      <name val="Calibri"/>
      <family val="2"/>
      <charset val="238"/>
      <scheme val="minor"/>
    </font>
    <font>
      <b/>
      <sz val="8"/>
      <color theme="0" tint="-4.9989318521683403E-2"/>
      <name val="Calibri"/>
      <family val="2"/>
      <charset val="238"/>
      <scheme val="minor"/>
    </font>
    <font>
      <b/>
      <sz val="8"/>
      <color theme="0" tint="-4.9989318521683403E-2"/>
      <name val="Calibri"/>
      <family val="2"/>
      <charset val="238"/>
    </font>
    <font>
      <sz val="8"/>
      <name val="Calibri"/>
      <family val="2"/>
      <charset val="238"/>
    </font>
    <font>
      <sz val="8"/>
      <name val="Aptos Narrow"/>
      <family val="2"/>
    </font>
    <font>
      <strike/>
      <sz val="8"/>
      <name val="Calibri"/>
      <family val="2"/>
      <charset val="238"/>
      <scheme val="minor"/>
    </font>
    <font>
      <strike/>
      <sz val="8"/>
      <name val="Calibri"/>
      <family val="2"/>
    </font>
  </fonts>
  <fills count="11">
    <fill>
      <patternFill patternType="none"/>
    </fill>
    <fill>
      <patternFill patternType="gray125"/>
    </fill>
    <fill>
      <patternFill patternType="solid">
        <fgColor rgb="FFFFFFFF"/>
        <bgColor indexed="64"/>
      </patternFill>
    </fill>
    <fill>
      <patternFill patternType="solid">
        <fgColor theme="0" tint="-4.9989318521683403E-2"/>
        <bgColor indexed="64"/>
      </patternFill>
    </fill>
    <fill>
      <patternFill patternType="solid">
        <fgColor rgb="FF00B0F0"/>
        <bgColor indexed="64"/>
      </patternFill>
    </fill>
    <fill>
      <patternFill patternType="solid">
        <fgColor rgb="FFFFFFBD"/>
        <bgColor indexed="64"/>
      </patternFill>
    </fill>
    <fill>
      <patternFill patternType="solid">
        <fgColor rgb="FFFFC000"/>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rgb="FF002060"/>
        <bgColor indexed="64"/>
      </patternFill>
    </fill>
    <fill>
      <patternFill patternType="solid">
        <fgColor rgb="FFFF7474"/>
        <bgColor indexed="64"/>
      </patternFill>
    </fill>
  </fills>
  <borders count="3">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59">
    <xf numFmtId="0" fontId="0" fillId="0" borderId="0" xfId="0"/>
    <xf numFmtId="0" fontId="11" fillId="0" borderId="0" xfId="0" applyFont="1" applyAlignment="1">
      <alignment vertical="center"/>
    </xf>
    <xf numFmtId="0" fontId="11" fillId="0" borderId="0" xfId="0" applyFont="1" applyAlignment="1">
      <alignment vertical="center" wrapText="1"/>
    </xf>
    <xf numFmtId="0" fontId="11" fillId="0" borderId="0" xfId="0" applyFont="1" applyAlignment="1">
      <alignment horizontal="center" vertical="center" wrapText="1"/>
    </xf>
    <xf numFmtId="0" fontId="11" fillId="0" borderId="1" xfId="0" applyFont="1" applyBorder="1" applyAlignment="1">
      <alignment horizontal="center" vertical="center" wrapText="1"/>
    </xf>
    <xf numFmtId="0" fontId="10" fillId="3" borderId="1" xfId="0" applyFont="1" applyFill="1" applyBorder="1" applyAlignment="1">
      <alignment horizontal="center" vertical="center" wrapText="1"/>
    </xf>
    <xf numFmtId="0" fontId="10" fillId="6" borderId="1" xfId="0" applyFont="1" applyFill="1" applyBorder="1" applyAlignment="1">
      <alignment horizontal="center" vertical="center" wrapText="1"/>
    </xf>
    <xf numFmtId="0" fontId="20" fillId="0" borderId="0" xfId="0" applyFont="1" applyAlignment="1">
      <alignment vertical="center"/>
    </xf>
    <xf numFmtId="0" fontId="8" fillId="0" borderId="0" xfId="0" applyFont="1"/>
    <xf numFmtId="0" fontId="13" fillId="0" borderId="0" xfId="0" applyFont="1" applyAlignment="1">
      <alignment horizontal="center" vertical="center" wrapText="1"/>
    </xf>
    <xf numFmtId="0" fontId="2" fillId="0" borderId="0" xfId="0" applyFont="1" applyAlignment="1">
      <alignment horizontal="center" vertical="center" wrapText="1"/>
    </xf>
    <xf numFmtId="0" fontId="14" fillId="0" borderId="0" xfId="0" applyFont="1"/>
    <xf numFmtId="0" fontId="0" fillId="0" borderId="0" xfId="0" applyAlignment="1">
      <alignment horizontal="left"/>
    </xf>
    <xf numFmtId="0" fontId="1" fillId="3" borderId="1" xfId="0" applyFont="1" applyFill="1" applyBorder="1" applyAlignment="1">
      <alignment horizontal="center" vertical="center" wrapText="1"/>
    </xf>
    <xf numFmtId="0" fontId="1" fillId="7" borderId="1" xfId="0" applyFont="1" applyFill="1" applyBorder="1" applyAlignment="1">
      <alignment horizontal="center" vertical="center" wrapText="1"/>
    </xf>
    <xf numFmtId="0" fontId="16" fillId="7" borderId="1" xfId="0" applyFont="1" applyFill="1" applyBorder="1" applyAlignment="1">
      <alignment horizontal="center" vertical="center" wrapText="1"/>
    </xf>
    <xf numFmtId="0" fontId="1" fillId="8" borderId="1" xfId="0" applyFont="1" applyFill="1" applyBorder="1" applyAlignment="1">
      <alignment horizontal="center" vertical="center" wrapText="1"/>
    </xf>
    <xf numFmtId="0" fontId="13" fillId="0" borderId="1" xfId="0" applyFont="1" applyBorder="1" applyAlignment="1">
      <alignment horizontal="center" vertical="center" wrapText="1"/>
    </xf>
    <xf numFmtId="0" fontId="2" fillId="0" borderId="1" xfId="0" applyFont="1" applyBorder="1" applyAlignment="1">
      <alignment horizontal="left" vertical="center" wrapText="1"/>
    </xf>
    <xf numFmtId="0" fontId="2" fillId="0" borderId="1" xfId="0" applyFont="1" applyBorder="1" applyAlignment="1">
      <alignment horizontal="center" vertical="center" wrapText="1"/>
    </xf>
    <xf numFmtId="0" fontId="19" fillId="9" borderId="1" xfId="0" applyFont="1" applyFill="1" applyBorder="1" applyAlignment="1">
      <alignment horizontal="center" vertical="center" wrapText="1"/>
    </xf>
    <xf numFmtId="0" fontId="2" fillId="0" borderId="1" xfId="0" quotePrefix="1" applyFont="1" applyBorder="1" applyAlignment="1">
      <alignment horizontal="center" vertical="center" wrapText="1"/>
    </xf>
    <xf numFmtId="0" fontId="16" fillId="0" borderId="1" xfId="0" applyFont="1" applyBorder="1" applyAlignment="1">
      <alignment horizontal="center"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0" fontId="15" fillId="0" borderId="1" xfId="0" applyFont="1" applyBorder="1" applyAlignment="1">
      <alignment horizontal="left" vertical="center" wrapText="1"/>
    </xf>
    <xf numFmtId="0" fontId="15" fillId="0" borderId="1" xfId="0" applyFont="1" applyBorder="1" applyAlignment="1">
      <alignment horizontal="center" vertical="center" wrapText="1"/>
    </xf>
    <xf numFmtId="0" fontId="22" fillId="9"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9" fillId="0" borderId="0" xfId="0" applyFont="1" applyAlignment="1">
      <alignment vertical="center" wrapText="1"/>
    </xf>
    <xf numFmtId="0" fontId="7" fillId="3" borderId="1" xfId="0" applyFont="1" applyFill="1" applyBorder="1" applyAlignment="1">
      <alignment vertical="center" wrapText="1"/>
    </xf>
    <xf numFmtId="0" fontId="6" fillId="0" borderId="1" xfId="0" applyFont="1" applyBorder="1" applyAlignment="1">
      <alignment vertical="center" wrapText="1"/>
    </xf>
    <xf numFmtId="0" fontId="0" fillId="0" borderId="0" xfId="0" applyAlignment="1">
      <alignment wrapText="1"/>
    </xf>
    <xf numFmtId="0" fontId="16" fillId="10" borderId="1" xfId="0" applyFont="1" applyFill="1" applyBorder="1" applyAlignment="1">
      <alignment horizontal="center" vertical="center" wrapText="1"/>
    </xf>
    <xf numFmtId="0" fontId="6" fillId="0" borderId="1" xfId="0" applyFont="1" applyFill="1" applyBorder="1" applyAlignment="1">
      <alignment vertical="center" wrapText="1"/>
    </xf>
    <xf numFmtId="0" fontId="13" fillId="0" borderId="1" xfId="0" applyFont="1" applyFill="1" applyBorder="1" applyAlignment="1">
      <alignment horizontal="center"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11" fillId="0" borderId="1" xfId="0" applyFont="1" applyFill="1" applyBorder="1" applyAlignment="1">
      <alignment horizontal="center" vertical="center" wrapText="1"/>
    </xf>
    <xf numFmtId="0" fontId="10" fillId="3" borderId="2" xfId="0" applyFont="1" applyFill="1" applyBorder="1" applyAlignment="1">
      <alignment horizontal="center" vertical="center" wrapText="1"/>
    </xf>
    <xf numFmtId="0" fontId="10" fillId="3" borderId="2" xfId="0" applyFont="1" applyFill="1" applyBorder="1" applyAlignment="1">
      <alignment horizontal="center" vertical="center"/>
    </xf>
    <xf numFmtId="0" fontId="11" fillId="0" borderId="2" xfId="0" applyFont="1" applyBorder="1" applyAlignment="1">
      <alignment vertical="center" wrapText="1"/>
    </xf>
    <xf numFmtId="0" fontId="11" fillId="0" borderId="2" xfId="0" applyFont="1" applyBorder="1" applyAlignment="1">
      <alignment horizontal="center" vertical="center"/>
    </xf>
    <xf numFmtId="0" fontId="20" fillId="4" borderId="2" xfId="0" applyFont="1" applyFill="1" applyBorder="1" applyAlignment="1">
      <alignment horizontal="center" vertical="center"/>
    </xf>
    <xf numFmtId="0" fontId="9" fillId="0" borderId="2" xfId="0" applyFont="1" applyBorder="1" applyAlignment="1">
      <alignment horizontal="center" vertical="center" wrapText="1"/>
    </xf>
    <xf numFmtId="0" fontId="9" fillId="0" borderId="2" xfId="0" applyFont="1" applyBorder="1" applyAlignment="1">
      <alignment vertical="center" wrapText="1"/>
    </xf>
    <xf numFmtId="0" fontId="11" fillId="5" borderId="2" xfId="0" applyFont="1" applyFill="1" applyBorder="1" applyAlignment="1">
      <alignment horizontal="center" vertical="center"/>
    </xf>
    <xf numFmtId="0" fontId="21" fillId="9" borderId="2" xfId="0" applyFont="1" applyFill="1" applyBorder="1" applyAlignment="1">
      <alignment horizontal="center" vertical="center"/>
    </xf>
    <xf numFmtId="0" fontId="18" fillId="9" borderId="2" xfId="0" applyFont="1" applyFill="1" applyBorder="1" applyAlignment="1">
      <alignment horizontal="center" vertical="center"/>
    </xf>
    <xf numFmtId="0" fontId="11" fillId="0" borderId="2" xfId="0" applyFont="1" applyBorder="1" applyAlignment="1">
      <alignment horizontal="center" vertical="center" wrapText="1"/>
    </xf>
    <xf numFmtId="0" fontId="21" fillId="9" borderId="2" xfId="0" applyFont="1" applyFill="1" applyBorder="1" applyAlignment="1">
      <alignment horizontal="center" vertical="center" wrapText="1"/>
    </xf>
    <xf numFmtId="0" fontId="18" fillId="9" borderId="2" xfId="0" applyFont="1" applyFill="1" applyBorder="1" applyAlignment="1">
      <alignment horizontal="center" vertical="center" wrapText="1"/>
    </xf>
    <xf numFmtId="0" fontId="9" fillId="0" borderId="2" xfId="0" applyFont="1" applyBorder="1" applyAlignment="1">
      <alignment horizontal="center" vertical="center"/>
    </xf>
    <xf numFmtId="0" fontId="12" fillId="0" borderId="2" xfId="0" applyFont="1" applyBorder="1" applyAlignment="1">
      <alignment horizontal="center" vertical="center" wrapText="1"/>
    </xf>
    <xf numFmtId="0" fontId="23" fillId="0" borderId="2" xfId="0" applyFont="1" applyBorder="1" applyAlignment="1">
      <alignment horizontal="left" vertical="center" wrapText="1"/>
    </xf>
    <xf numFmtId="0" fontId="12" fillId="0" borderId="2" xfId="0" applyFont="1" applyBorder="1" applyAlignment="1">
      <alignment horizontal="center" vertical="center"/>
    </xf>
    <xf numFmtId="0" fontId="20" fillId="4" borderId="2" xfId="0" applyFont="1" applyFill="1" applyBorder="1" applyAlignment="1">
      <alignment horizontal="center" vertical="center" wrapText="1"/>
    </xf>
    <xf numFmtId="0" fontId="11" fillId="0" borderId="2" xfId="0" applyFont="1" applyBorder="1" applyAlignment="1">
      <alignment vertical="center"/>
    </xf>
    <xf numFmtId="0" fontId="11" fillId="5" borderId="2" xfId="0" applyFont="1" applyFill="1" applyBorder="1" applyAlignment="1">
      <alignment vertical="center"/>
    </xf>
  </cellXfs>
  <cellStyles count="1">
    <cellStyle name="Normal" xfId="0" builtinId="0"/>
  </cellStyles>
  <dxfs count="0"/>
  <tableStyles count="0" defaultTableStyle="TableStyleMedium2" defaultPivotStyle="PivotStyleLight16"/>
  <colors>
    <mruColors>
      <color rgb="FFFFFF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104"/>
  <sheetViews>
    <sheetView zoomScale="145" zoomScaleNormal="145" workbookViewId="0">
      <pane ySplit="1" topLeftCell="A2" activePane="bottomLeft" state="frozen"/>
      <selection pane="bottomLeft" activeCell="D1" sqref="D1"/>
    </sheetView>
  </sheetViews>
  <sheetFormatPr defaultColWidth="9.109375" defaultRowHeight="10.199999999999999"/>
  <cols>
    <col min="1" max="1" width="20.109375" style="2" customWidth="1"/>
    <col min="2" max="2" width="8.33203125" style="1" customWidth="1"/>
    <col min="3" max="3" width="10.33203125" style="1" customWidth="1"/>
    <col min="4" max="4" width="8.33203125" style="7" customWidth="1"/>
    <col min="5" max="5" width="24.109375" style="3" customWidth="1"/>
    <col min="6" max="6" width="44.33203125" style="29" customWidth="1"/>
    <col min="7" max="7" width="13.33203125" style="1" customWidth="1"/>
    <col min="8" max="8" width="14.88671875" style="1" customWidth="1"/>
    <col min="9" max="16384" width="9.109375" style="1"/>
  </cols>
  <sheetData>
    <row r="1" spans="1:8" ht="46.95" customHeight="1">
      <c r="A1" s="39" t="s">
        <v>306</v>
      </c>
      <c r="B1" s="6" t="s">
        <v>615</v>
      </c>
      <c r="C1" s="39" t="s">
        <v>617</v>
      </c>
      <c r="D1" s="39" t="s">
        <v>616</v>
      </c>
      <c r="E1" s="39" t="s">
        <v>618</v>
      </c>
      <c r="F1" s="39" t="s">
        <v>619</v>
      </c>
      <c r="G1" s="40" t="s">
        <v>187</v>
      </c>
      <c r="H1" s="39" t="s">
        <v>312</v>
      </c>
    </row>
    <row r="2" spans="1:8" ht="25.5" customHeight="1">
      <c r="A2" s="41" t="s">
        <v>107</v>
      </c>
      <c r="B2" s="42">
        <v>1</v>
      </c>
      <c r="C2" s="42"/>
      <c r="D2" s="43" t="s">
        <v>109</v>
      </c>
      <c r="E2" s="44" t="s">
        <v>620</v>
      </c>
      <c r="F2" s="45" t="s">
        <v>621</v>
      </c>
      <c r="G2" s="42" t="s">
        <v>108</v>
      </c>
      <c r="H2" s="46"/>
    </row>
    <row r="3" spans="1:8" ht="20.399999999999999">
      <c r="A3" s="41" t="s">
        <v>107</v>
      </c>
      <c r="B3" s="42">
        <v>2</v>
      </c>
      <c r="C3" s="42"/>
      <c r="D3" s="43" t="s">
        <v>514</v>
      </c>
      <c r="E3" s="44" t="s">
        <v>522</v>
      </c>
      <c r="F3" s="45" t="s">
        <v>524</v>
      </c>
      <c r="G3" s="42" t="s">
        <v>108</v>
      </c>
      <c r="H3" s="46"/>
    </row>
    <row r="4" spans="1:8" ht="61.2">
      <c r="A4" s="41" t="s">
        <v>107</v>
      </c>
      <c r="B4" s="42">
        <v>3</v>
      </c>
      <c r="C4" s="42">
        <v>1</v>
      </c>
      <c r="D4" s="47" t="s">
        <v>72</v>
      </c>
      <c r="E4" s="44" t="s">
        <v>523</v>
      </c>
      <c r="F4" s="45" t="s">
        <v>622</v>
      </c>
      <c r="G4" s="42" t="s">
        <v>108</v>
      </c>
      <c r="H4" s="46"/>
    </row>
    <row r="5" spans="1:8" ht="30.6">
      <c r="A5" s="41" t="s">
        <v>107</v>
      </c>
      <c r="B5" s="42">
        <v>4</v>
      </c>
      <c r="C5" s="42"/>
      <c r="D5" s="47" t="s">
        <v>513</v>
      </c>
      <c r="E5" s="44" t="s">
        <v>515</v>
      </c>
      <c r="F5" s="45" t="s">
        <v>516</v>
      </c>
      <c r="G5" s="42" t="s">
        <v>108</v>
      </c>
      <c r="H5" s="46"/>
    </row>
    <row r="6" spans="1:8" ht="30.6">
      <c r="A6" s="41" t="s">
        <v>107</v>
      </c>
      <c r="B6" s="42">
        <v>5</v>
      </c>
      <c r="C6" s="42"/>
      <c r="D6" s="47" t="s">
        <v>525</v>
      </c>
      <c r="E6" s="44" t="s">
        <v>526</v>
      </c>
      <c r="F6" s="45" t="s">
        <v>518</v>
      </c>
      <c r="G6" s="42" t="s">
        <v>108</v>
      </c>
      <c r="H6" s="46"/>
    </row>
    <row r="7" spans="1:8" ht="71.400000000000006">
      <c r="A7" s="41" t="s">
        <v>107</v>
      </c>
      <c r="B7" s="42">
        <v>6</v>
      </c>
      <c r="C7" s="42">
        <v>11</v>
      </c>
      <c r="D7" s="48" t="s">
        <v>52</v>
      </c>
      <c r="E7" s="49" t="s">
        <v>527</v>
      </c>
      <c r="F7" s="45" t="s">
        <v>519</v>
      </c>
      <c r="G7" s="42" t="s">
        <v>108</v>
      </c>
      <c r="H7" s="46"/>
    </row>
    <row r="8" spans="1:8" ht="51">
      <c r="A8" s="41" t="s">
        <v>107</v>
      </c>
      <c r="B8" s="42">
        <v>7</v>
      </c>
      <c r="C8" s="42">
        <v>7</v>
      </c>
      <c r="D8" s="47" t="s">
        <v>73</v>
      </c>
      <c r="E8" s="49" t="s">
        <v>538</v>
      </c>
      <c r="F8" s="45" t="s">
        <v>520</v>
      </c>
      <c r="G8" s="42" t="s">
        <v>108</v>
      </c>
      <c r="H8" s="46"/>
    </row>
    <row r="9" spans="1:8" ht="71.400000000000006">
      <c r="A9" s="41" t="s">
        <v>107</v>
      </c>
      <c r="B9" s="42">
        <v>8</v>
      </c>
      <c r="C9" s="42">
        <v>10</v>
      </c>
      <c r="D9" s="48" t="s">
        <v>110</v>
      </c>
      <c r="E9" s="49" t="s">
        <v>528</v>
      </c>
      <c r="F9" s="45" t="s">
        <v>517</v>
      </c>
      <c r="G9" s="42" t="s">
        <v>108</v>
      </c>
      <c r="H9" s="46"/>
    </row>
    <row r="10" spans="1:8" ht="39.75" customHeight="1">
      <c r="A10" s="41" t="s">
        <v>107</v>
      </c>
      <c r="B10" s="42">
        <v>9</v>
      </c>
      <c r="C10" s="42">
        <v>12</v>
      </c>
      <c r="D10" s="43" t="s">
        <v>111</v>
      </c>
      <c r="E10" s="49" t="s">
        <v>529</v>
      </c>
      <c r="F10" s="45" t="s">
        <v>572</v>
      </c>
      <c r="G10" s="42" t="s">
        <v>108</v>
      </c>
      <c r="H10" s="46"/>
    </row>
    <row r="11" spans="1:8" ht="20.399999999999999">
      <c r="A11" s="41" t="s">
        <v>107</v>
      </c>
      <c r="B11" s="42">
        <v>10</v>
      </c>
      <c r="C11" s="42">
        <v>13</v>
      </c>
      <c r="D11" s="43" t="s">
        <v>112</v>
      </c>
      <c r="E11" s="49" t="s">
        <v>530</v>
      </c>
      <c r="F11" s="45" t="s">
        <v>521</v>
      </c>
      <c r="G11" s="42" t="s">
        <v>108</v>
      </c>
      <c r="H11" s="46"/>
    </row>
    <row r="12" spans="1:8" ht="30.6">
      <c r="A12" s="41" t="s">
        <v>107</v>
      </c>
      <c r="B12" s="42">
        <v>11</v>
      </c>
      <c r="C12" s="42">
        <v>14</v>
      </c>
      <c r="D12" s="43" t="s">
        <v>113</v>
      </c>
      <c r="E12" s="49" t="s">
        <v>533</v>
      </c>
      <c r="F12" s="45" t="s">
        <v>534</v>
      </c>
      <c r="G12" s="42" t="s">
        <v>108</v>
      </c>
      <c r="H12" s="46"/>
    </row>
    <row r="13" spans="1:8" ht="51">
      <c r="A13" s="41" t="s">
        <v>107</v>
      </c>
      <c r="B13" s="42">
        <v>12</v>
      </c>
      <c r="C13" s="42">
        <v>15</v>
      </c>
      <c r="D13" s="47" t="s">
        <v>79</v>
      </c>
      <c r="E13" s="49" t="s">
        <v>531</v>
      </c>
      <c r="F13" s="45" t="s">
        <v>535</v>
      </c>
      <c r="G13" s="42" t="s">
        <v>108</v>
      </c>
      <c r="H13" s="46"/>
    </row>
    <row r="14" spans="1:8" ht="51">
      <c r="A14" s="41" t="s">
        <v>107</v>
      </c>
      <c r="B14" s="42">
        <v>13</v>
      </c>
      <c r="C14" s="42">
        <v>16</v>
      </c>
      <c r="D14" s="47" t="s">
        <v>75</v>
      </c>
      <c r="E14" s="49" t="s">
        <v>532</v>
      </c>
      <c r="F14" s="45" t="s">
        <v>536</v>
      </c>
      <c r="G14" s="42" t="s">
        <v>108</v>
      </c>
      <c r="H14" s="46"/>
    </row>
    <row r="15" spans="1:8" ht="30.6">
      <c r="A15" s="41" t="s">
        <v>114</v>
      </c>
      <c r="B15" s="42">
        <v>14</v>
      </c>
      <c r="C15" s="42">
        <v>17</v>
      </c>
      <c r="D15" s="48" t="s">
        <v>115</v>
      </c>
      <c r="E15" s="49" t="s">
        <v>401</v>
      </c>
      <c r="F15" s="45" t="s">
        <v>539</v>
      </c>
      <c r="G15" s="42" t="s">
        <v>116</v>
      </c>
      <c r="H15" s="46"/>
    </row>
    <row r="16" spans="1:8" ht="40.799999999999997">
      <c r="A16" s="41" t="s">
        <v>114</v>
      </c>
      <c r="B16" s="42">
        <f>B15+1</f>
        <v>15</v>
      </c>
      <c r="C16" s="49">
        <v>22</v>
      </c>
      <c r="D16" s="50" t="s">
        <v>118</v>
      </c>
      <c r="E16" s="49" t="s">
        <v>117</v>
      </c>
      <c r="F16" s="45" t="s">
        <v>578</v>
      </c>
      <c r="G16" s="42" t="s">
        <v>116</v>
      </c>
      <c r="H16" s="46"/>
    </row>
    <row r="17" spans="1:8" ht="40.799999999999997">
      <c r="A17" s="41" t="s">
        <v>114</v>
      </c>
      <c r="B17" s="42">
        <f t="shared" ref="B17:B79" si="0">B16+1</f>
        <v>16</v>
      </c>
      <c r="C17" s="49">
        <v>24</v>
      </c>
      <c r="D17" s="51" t="s">
        <v>119</v>
      </c>
      <c r="E17" s="49" t="s">
        <v>394</v>
      </c>
      <c r="F17" s="45" t="s">
        <v>580</v>
      </c>
      <c r="G17" s="42" t="s">
        <v>116</v>
      </c>
      <c r="H17" s="46"/>
    </row>
    <row r="18" spans="1:8" ht="30.6">
      <c r="A18" s="41" t="s">
        <v>114</v>
      </c>
      <c r="B18" s="42">
        <f t="shared" si="0"/>
        <v>17</v>
      </c>
      <c r="C18" s="49"/>
      <c r="D18" s="50" t="s">
        <v>184</v>
      </c>
      <c r="E18" s="49" t="s">
        <v>189</v>
      </c>
      <c r="F18" s="45" t="s">
        <v>190</v>
      </c>
      <c r="G18" s="42" t="s">
        <v>116</v>
      </c>
      <c r="H18" s="46"/>
    </row>
    <row r="19" spans="1:8" ht="40.799999999999997">
      <c r="A19" s="41" t="s">
        <v>494</v>
      </c>
      <c r="B19" s="42">
        <f t="shared" si="0"/>
        <v>18</v>
      </c>
      <c r="C19" s="49">
        <v>29</v>
      </c>
      <c r="D19" s="51" t="s">
        <v>64</v>
      </c>
      <c r="E19" s="49" t="s">
        <v>389</v>
      </c>
      <c r="F19" s="45" t="s">
        <v>582</v>
      </c>
      <c r="G19" s="42" t="s">
        <v>116</v>
      </c>
      <c r="H19" s="46"/>
    </row>
    <row r="20" spans="1:8" ht="20.399999999999999">
      <c r="A20" s="41" t="s">
        <v>494</v>
      </c>
      <c r="B20" s="42">
        <f t="shared" si="0"/>
        <v>19</v>
      </c>
      <c r="C20" s="49">
        <v>30</v>
      </c>
      <c r="D20" s="51" t="s">
        <v>65</v>
      </c>
      <c r="E20" s="44" t="s">
        <v>388</v>
      </c>
      <c r="F20" s="45" t="s">
        <v>540</v>
      </c>
      <c r="G20" s="42" t="s">
        <v>116</v>
      </c>
      <c r="H20" s="46"/>
    </row>
    <row r="21" spans="1:8" ht="30.6">
      <c r="A21" s="41" t="s">
        <v>120</v>
      </c>
      <c r="B21" s="42">
        <f t="shared" si="0"/>
        <v>20</v>
      </c>
      <c r="C21" s="49">
        <v>31</v>
      </c>
      <c r="D21" s="51" t="s">
        <v>121</v>
      </c>
      <c r="E21" s="52" t="s">
        <v>391</v>
      </c>
      <c r="F21" s="45" t="s">
        <v>326</v>
      </c>
      <c r="G21" s="42" t="s">
        <v>122</v>
      </c>
      <c r="H21" s="46"/>
    </row>
    <row r="22" spans="1:8" ht="30.6">
      <c r="A22" s="41" t="s">
        <v>120</v>
      </c>
      <c r="B22" s="42">
        <f t="shared" si="0"/>
        <v>21</v>
      </c>
      <c r="C22" s="49">
        <v>32</v>
      </c>
      <c r="D22" s="50" t="s">
        <v>69</v>
      </c>
      <c r="E22" s="44" t="s">
        <v>407</v>
      </c>
      <c r="F22" s="45" t="s">
        <v>512</v>
      </c>
      <c r="G22" s="42" t="s">
        <v>116</v>
      </c>
      <c r="H22" s="46"/>
    </row>
    <row r="23" spans="1:8" ht="40.799999999999997">
      <c r="A23" s="41" t="s">
        <v>120</v>
      </c>
      <c r="B23" s="42">
        <f t="shared" si="0"/>
        <v>22</v>
      </c>
      <c r="C23" s="49"/>
      <c r="D23" s="50" t="s">
        <v>325</v>
      </c>
      <c r="E23" s="44" t="s">
        <v>537</v>
      </c>
      <c r="F23" s="45" t="s">
        <v>548</v>
      </c>
      <c r="G23" s="42" t="s">
        <v>116</v>
      </c>
      <c r="H23" s="46"/>
    </row>
    <row r="24" spans="1:8" ht="20.399999999999999">
      <c r="A24" s="41" t="s">
        <v>120</v>
      </c>
      <c r="B24" s="42">
        <f t="shared" si="0"/>
        <v>23</v>
      </c>
      <c r="C24" s="49">
        <v>33</v>
      </c>
      <c r="D24" s="50" t="s">
        <v>123</v>
      </c>
      <c r="E24" s="44" t="s">
        <v>305</v>
      </c>
      <c r="F24" s="45" t="s">
        <v>429</v>
      </c>
      <c r="G24" s="42" t="s">
        <v>122</v>
      </c>
      <c r="H24" s="46"/>
    </row>
    <row r="25" spans="1:8" ht="20.399999999999999">
      <c r="A25" s="41" t="s">
        <v>120</v>
      </c>
      <c r="B25" s="42">
        <f t="shared" si="0"/>
        <v>24</v>
      </c>
      <c r="C25" s="49">
        <v>34</v>
      </c>
      <c r="D25" s="50" t="s">
        <v>76</v>
      </c>
      <c r="E25" s="44" t="s">
        <v>125</v>
      </c>
      <c r="F25" s="45" t="s">
        <v>430</v>
      </c>
      <c r="G25" s="42" t="s">
        <v>304</v>
      </c>
      <c r="H25" s="46"/>
    </row>
    <row r="26" spans="1:8" ht="102">
      <c r="A26" s="41" t="s">
        <v>124</v>
      </c>
      <c r="B26" s="42">
        <f t="shared" si="0"/>
        <v>25</v>
      </c>
      <c r="C26" s="49">
        <v>35</v>
      </c>
      <c r="D26" s="50" t="s">
        <v>81</v>
      </c>
      <c r="E26" s="49" t="s">
        <v>126</v>
      </c>
      <c r="F26" s="45" t="s">
        <v>442</v>
      </c>
      <c r="G26" s="42" t="s">
        <v>188</v>
      </c>
      <c r="H26" s="46"/>
    </row>
    <row r="27" spans="1:8" ht="20.399999999999999">
      <c r="A27" s="41" t="s">
        <v>124</v>
      </c>
      <c r="B27" s="42">
        <f t="shared" si="0"/>
        <v>26</v>
      </c>
      <c r="C27" s="49"/>
      <c r="D27" s="50" t="s">
        <v>77</v>
      </c>
      <c r="E27" s="49" t="s">
        <v>78</v>
      </c>
      <c r="F27" s="45" t="s">
        <v>581</v>
      </c>
      <c r="G27" s="42" t="s">
        <v>122</v>
      </c>
      <c r="H27" s="46"/>
    </row>
    <row r="28" spans="1:8" ht="20.399999999999999">
      <c r="A28" s="41" t="s">
        <v>124</v>
      </c>
      <c r="B28" s="42">
        <f t="shared" si="0"/>
        <v>27</v>
      </c>
      <c r="C28" s="49">
        <v>36</v>
      </c>
      <c r="D28" s="50" t="s">
        <v>94</v>
      </c>
      <c r="E28" s="44" t="s">
        <v>466</v>
      </c>
      <c r="F28" s="45" t="s">
        <v>541</v>
      </c>
      <c r="G28" s="42" t="s">
        <v>116</v>
      </c>
      <c r="H28" s="46"/>
    </row>
    <row r="29" spans="1:8" ht="30.6">
      <c r="A29" s="41" t="s">
        <v>124</v>
      </c>
      <c r="B29" s="42">
        <f t="shared" si="0"/>
        <v>28</v>
      </c>
      <c r="C29" s="49"/>
      <c r="D29" s="50" t="s">
        <v>204</v>
      </c>
      <c r="E29" s="49" t="s">
        <v>205</v>
      </c>
      <c r="F29" s="45" t="s">
        <v>298</v>
      </c>
      <c r="G29" s="42" t="s">
        <v>116</v>
      </c>
      <c r="H29" s="46"/>
    </row>
    <row r="30" spans="1:8" ht="20.399999999999999">
      <c r="A30" s="41" t="s">
        <v>124</v>
      </c>
      <c r="B30" s="42">
        <f t="shared" si="0"/>
        <v>29</v>
      </c>
      <c r="C30" s="49">
        <v>45</v>
      </c>
      <c r="D30" s="50" t="s">
        <v>95</v>
      </c>
      <c r="E30" s="49" t="s">
        <v>127</v>
      </c>
      <c r="F30" s="45" t="s">
        <v>467</v>
      </c>
      <c r="G30" s="42" t="s">
        <v>116</v>
      </c>
      <c r="H30" s="46"/>
    </row>
    <row r="31" spans="1:8" ht="30.6">
      <c r="A31" s="41" t="s">
        <v>124</v>
      </c>
      <c r="B31" s="42">
        <f t="shared" si="0"/>
        <v>30</v>
      </c>
      <c r="C31" s="49"/>
      <c r="D31" s="50" t="s">
        <v>202</v>
      </c>
      <c r="E31" s="49" t="s">
        <v>203</v>
      </c>
      <c r="F31" s="45" t="s">
        <v>299</v>
      </c>
      <c r="G31" s="42" t="s">
        <v>116</v>
      </c>
      <c r="H31" s="46"/>
    </row>
    <row r="32" spans="1:8" ht="20.399999999999999">
      <c r="A32" s="41" t="s">
        <v>124</v>
      </c>
      <c r="B32" s="42">
        <f t="shared" si="0"/>
        <v>31</v>
      </c>
      <c r="C32" s="49">
        <v>54</v>
      </c>
      <c r="D32" s="50" t="s">
        <v>128</v>
      </c>
      <c r="E32" s="44" t="s">
        <v>327</v>
      </c>
      <c r="F32" s="45" t="s">
        <v>328</v>
      </c>
      <c r="G32" s="42" t="s">
        <v>129</v>
      </c>
      <c r="H32" s="46"/>
    </row>
    <row r="33" spans="1:8" ht="30.6">
      <c r="A33" s="41" t="s">
        <v>124</v>
      </c>
      <c r="B33" s="42">
        <f t="shared" si="0"/>
        <v>32</v>
      </c>
      <c r="C33" s="49"/>
      <c r="D33" s="50" t="s">
        <v>212</v>
      </c>
      <c r="E33" s="44" t="s">
        <v>475</v>
      </c>
      <c r="F33" s="45" t="s">
        <v>330</v>
      </c>
      <c r="G33" s="42" t="s">
        <v>129</v>
      </c>
      <c r="H33" s="46"/>
    </row>
    <row r="34" spans="1:8" ht="68.25" customHeight="1">
      <c r="A34" s="41" t="s">
        <v>124</v>
      </c>
      <c r="B34" s="42">
        <f t="shared" si="0"/>
        <v>33</v>
      </c>
      <c r="C34" s="49"/>
      <c r="D34" s="50" t="s">
        <v>88</v>
      </c>
      <c r="E34" s="49" t="s">
        <v>563</v>
      </c>
      <c r="F34" s="45" t="s">
        <v>564</v>
      </c>
      <c r="G34" s="42" t="s">
        <v>116</v>
      </c>
      <c r="H34" s="46"/>
    </row>
    <row r="35" spans="1:8" ht="20.399999999999999">
      <c r="A35" s="41" t="s">
        <v>124</v>
      </c>
      <c r="B35" s="42">
        <f t="shared" si="0"/>
        <v>34</v>
      </c>
      <c r="C35" s="49"/>
      <c r="D35" s="50" t="s">
        <v>89</v>
      </c>
      <c r="E35" s="49" t="s">
        <v>85</v>
      </c>
      <c r="F35" s="45" t="s">
        <v>573</v>
      </c>
      <c r="G35" s="42" t="s">
        <v>154</v>
      </c>
      <c r="H35" s="46"/>
    </row>
    <row r="36" spans="1:8" ht="20.399999999999999">
      <c r="A36" s="41" t="s">
        <v>124</v>
      </c>
      <c r="B36" s="42">
        <f t="shared" si="0"/>
        <v>35</v>
      </c>
      <c r="C36" s="49"/>
      <c r="D36" s="50" t="s">
        <v>90</v>
      </c>
      <c r="E36" s="49" t="s">
        <v>191</v>
      </c>
      <c r="F36" s="45" t="s">
        <v>191</v>
      </c>
      <c r="G36" s="42" t="s">
        <v>155</v>
      </c>
      <c r="H36" s="46"/>
    </row>
    <row r="37" spans="1:8" ht="51">
      <c r="A37" s="41" t="s">
        <v>124</v>
      </c>
      <c r="B37" s="42">
        <f t="shared" si="0"/>
        <v>36</v>
      </c>
      <c r="C37" s="49"/>
      <c r="D37" s="50" t="s">
        <v>91</v>
      </c>
      <c r="E37" s="49" t="s">
        <v>25</v>
      </c>
      <c r="F37" s="45" t="s">
        <v>574</v>
      </c>
      <c r="G37" s="42" t="s">
        <v>154</v>
      </c>
      <c r="H37" s="46"/>
    </row>
    <row r="38" spans="1:8" ht="20.399999999999999">
      <c r="A38" s="41" t="s">
        <v>124</v>
      </c>
      <c r="B38" s="42">
        <f t="shared" si="0"/>
        <v>37</v>
      </c>
      <c r="C38" s="49"/>
      <c r="D38" s="50" t="s">
        <v>192</v>
      </c>
      <c r="E38" s="49" t="s">
        <v>86</v>
      </c>
      <c r="F38" s="45" t="s">
        <v>583</v>
      </c>
      <c r="G38" s="42" t="s">
        <v>297</v>
      </c>
      <c r="H38" s="46"/>
    </row>
    <row r="39" spans="1:8" ht="20.399999999999999">
      <c r="A39" s="41" t="s">
        <v>124</v>
      </c>
      <c r="B39" s="42">
        <f t="shared" si="0"/>
        <v>38</v>
      </c>
      <c r="C39" s="49"/>
      <c r="D39" s="50" t="s">
        <v>193</v>
      </c>
      <c r="E39" s="49" t="s">
        <v>300</v>
      </c>
      <c r="F39" s="45" t="s">
        <v>542</v>
      </c>
      <c r="G39" s="42" t="s">
        <v>116</v>
      </c>
      <c r="H39" s="46"/>
    </row>
    <row r="40" spans="1:8" ht="40.799999999999997">
      <c r="A40" s="41" t="s">
        <v>124</v>
      </c>
      <c r="B40" s="42">
        <f t="shared" si="0"/>
        <v>39</v>
      </c>
      <c r="C40" s="49"/>
      <c r="D40" s="50" t="s">
        <v>194</v>
      </c>
      <c r="E40" s="49" t="s">
        <v>544</v>
      </c>
      <c r="F40" s="45" t="s">
        <v>545</v>
      </c>
      <c r="G40" s="42" t="s">
        <v>297</v>
      </c>
      <c r="H40" s="46"/>
    </row>
    <row r="41" spans="1:8" ht="30.6">
      <c r="A41" s="41" t="s">
        <v>124</v>
      </c>
      <c r="B41" s="42">
        <f t="shared" si="0"/>
        <v>40</v>
      </c>
      <c r="C41" s="49"/>
      <c r="D41" s="50" t="s">
        <v>195</v>
      </c>
      <c r="E41" s="49" t="s">
        <v>546</v>
      </c>
      <c r="F41" s="45" t="s">
        <v>547</v>
      </c>
      <c r="G41" s="42" t="s">
        <v>116</v>
      </c>
      <c r="H41" s="46"/>
    </row>
    <row r="42" spans="1:8" ht="30.6">
      <c r="A42" s="41" t="s">
        <v>130</v>
      </c>
      <c r="B42" s="42">
        <f t="shared" si="0"/>
        <v>41</v>
      </c>
      <c r="C42" s="49">
        <v>55</v>
      </c>
      <c r="D42" s="50" t="s">
        <v>84</v>
      </c>
      <c r="E42" s="49" t="s">
        <v>454</v>
      </c>
      <c r="F42" s="45" t="s">
        <v>331</v>
      </c>
      <c r="G42" s="42" t="s">
        <v>116</v>
      </c>
      <c r="H42" s="46"/>
    </row>
    <row r="43" spans="1:8" ht="91.8">
      <c r="A43" s="41" t="s">
        <v>131</v>
      </c>
      <c r="B43" s="42">
        <f t="shared" si="0"/>
        <v>42</v>
      </c>
      <c r="C43" s="49">
        <v>59</v>
      </c>
      <c r="D43" s="51" t="s">
        <v>80</v>
      </c>
      <c r="E43" s="49" t="s">
        <v>457</v>
      </c>
      <c r="F43" s="45" t="s">
        <v>479</v>
      </c>
      <c r="G43" s="42" t="s">
        <v>116</v>
      </c>
      <c r="H43" s="46"/>
    </row>
    <row r="44" spans="1:8" ht="20.399999999999999">
      <c r="A44" s="41" t="s">
        <v>131</v>
      </c>
      <c r="B44" s="42">
        <f t="shared" si="0"/>
        <v>43</v>
      </c>
      <c r="C44" s="49">
        <v>62</v>
      </c>
      <c r="D44" s="50" t="s">
        <v>133</v>
      </c>
      <c r="E44" s="49" t="s">
        <v>132</v>
      </c>
      <c r="F44" s="45" t="s">
        <v>134</v>
      </c>
      <c r="G44" s="42" t="s">
        <v>116</v>
      </c>
      <c r="H44" s="46"/>
    </row>
    <row r="45" spans="1:8" ht="40.799999999999997">
      <c r="A45" s="41" t="s">
        <v>495</v>
      </c>
      <c r="B45" s="42">
        <f t="shared" si="0"/>
        <v>44</v>
      </c>
      <c r="C45" s="49">
        <v>66</v>
      </c>
      <c r="D45" s="51" t="s">
        <v>136</v>
      </c>
      <c r="E45" s="49" t="s">
        <v>135</v>
      </c>
      <c r="F45" s="45" t="s">
        <v>313</v>
      </c>
      <c r="G45" s="42" t="s">
        <v>297</v>
      </c>
      <c r="H45" s="46"/>
    </row>
    <row r="46" spans="1:8" ht="71.400000000000006">
      <c r="A46" s="41" t="s">
        <v>495</v>
      </c>
      <c r="B46" s="42">
        <v>45</v>
      </c>
      <c r="C46" s="49">
        <v>69</v>
      </c>
      <c r="D46" s="48" t="s">
        <v>138</v>
      </c>
      <c r="E46" s="53" t="s">
        <v>137</v>
      </c>
      <c r="F46" s="45" t="s">
        <v>314</v>
      </c>
      <c r="G46" s="42" t="s">
        <v>297</v>
      </c>
      <c r="H46" s="46"/>
    </row>
    <row r="47" spans="1:8" ht="91.8">
      <c r="A47" s="41" t="s">
        <v>495</v>
      </c>
      <c r="B47" s="42">
        <f t="shared" si="0"/>
        <v>46</v>
      </c>
      <c r="C47" s="49">
        <v>70</v>
      </c>
      <c r="D47" s="51" t="s">
        <v>140</v>
      </c>
      <c r="E47" s="44" t="s">
        <v>139</v>
      </c>
      <c r="F47" s="54" t="s">
        <v>315</v>
      </c>
      <c r="G47" s="42" t="s">
        <v>297</v>
      </c>
      <c r="H47" s="46"/>
    </row>
    <row r="48" spans="1:8" ht="51">
      <c r="A48" s="41" t="s">
        <v>495</v>
      </c>
      <c r="B48" s="42">
        <f t="shared" si="0"/>
        <v>47</v>
      </c>
      <c r="C48" s="49">
        <v>71</v>
      </c>
      <c r="D48" s="51" t="s">
        <v>142</v>
      </c>
      <c r="E48" s="44" t="s">
        <v>141</v>
      </c>
      <c r="F48" s="54" t="s">
        <v>604</v>
      </c>
      <c r="G48" s="42" t="s">
        <v>297</v>
      </c>
      <c r="H48" s="46"/>
    </row>
    <row r="49" spans="1:8" ht="71.400000000000006">
      <c r="A49" s="41" t="s">
        <v>495</v>
      </c>
      <c r="B49" s="42">
        <f t="shared" si="0"/>
        <v>48</v>
      </c>
      <c r="C49" s="49">
        <v>72</v>
      </c>
      <c r="D49" s="51" t="s">
        <v>144</v>
      </c>
      <c r="E49" s="44" t="s">
        <v>143</v>
      </c>
      <c r="F49" s="54" t="s">
        <v>316</v>
      </c>
      <c r="G49" s="42" t="s">
        <v>297</v>
      </c>
      <c r="H49" s="46"/>
    </row>
    <row r="50" spans="1:8" ht="61.2">
      <c r="A50" s="41" t="s">
        <v>495</v>
      </c>
      <c r="B50" s="42">
        <f t="shared" si="0"/>
        <v>49</v>
      </c>
      <c r="C50" s="49">
        <v>73</v>
      </c>
      <c r="D50" s="51" t="s">
        <v>146</v>
      </c>
      <c r="E50" s="44" t="s">
        <v>145</v>
      </c>
      <c r="F50" s="54" t="s">
        <v>317</v>
      </c>
      <c r="G50" s="42" t="s">
        <v>297</v>
      </c>
      <c r="H50" s="46"/>
    </row>
    <row r="51" spans="1:8" ht="40.799999999999997">
      <c r="A51" s="41" t="s">
        <v>495</v>
      </c>
      <c r="B51" s="42">
        <f t="shared" si="0"/>
        <v>50</v>
      </c>
      <c r="C51" s="49">
        <v>74</v>
      </c>
      <c r="D51" s="51" t="s">
        <v>148</v>
      </c>
      <c r="E51" s="44" t="s">
        <v>147</v>
      </c>
      <c r="F51" s="54" t="s">
        <v>318</v>
      </c>
      <c r="G51" s="42" t="s">
        <v>297</v>
      </c>
      <c r="H51" s="46"/>
    </row>
    <row r="52" spans="1:8" ht="61.2">
      <c r="A52" s="41" t="s">
        <v>495</v>
      </c>
      <c r="B52" s="42">
        <f t="shared" si="0"/>
        <v>51</v>
      </c>
      <c r="C52" s="49">
        <v>75</v>
      </c>
      <c r="D52" s="51" t="s">
        <v>55</v>
      </c>
      <c r="E52" s="44" t="s">
        <v>149</v>
      </c>
      <c r="F52" s="54" t="s">
        <v>319</v>
      </c>
      <c r="G52" s="42" t="s">
        <v>297</v>
      </c>
      <c r="H52" s="46"/>
    </row>
    <row r="53" spans="1:8" ht="20.399999999999999">
      <c r="A53" s="45" t="s">
        <v>608</v>
      </c>
      <c r="B53" s="42">
        <f t="shared" si="0"/>
        <v>52</v>
      </c>
      <c r="C53" s="49">
        <v>83</v>
      </c>
      <c r="D53" s="51" t="s">
        <v>150</v>
      </c>
      <c r="E53" s="44" t="s">
        <v>606</v>
      </c>
      <c r="F53" s="54" t="s">
        <v>607</v>
      </c>
      <c r="G53" s="42" t="s">
        <v>297</v>
      </c>
      <c r="H53" s="46"/>
    </row>
    <row r="54" spans="1:8" ht="30.6">
      <c r="A54" s="41" t="s">
        <v>495</v>
      </c>
      <c r="B54" s="42">
        <f t="shared" si="0"/>
        <v>53</v>
      </c>
      <c r="C54" s="49">
        <v>84</v>
      </c>
      <c r="D54" s="51" t="s">
        <v>152</v>
      </c>
      <c r="E54" s="44" t="s">
        <v>151</v>
      </c>
      <c r="F54" s="54" t="s">
        <v>320</v>
      </c>
      <c r="G54" s="42" t="s">
        <v>297</v>
      </c>
      <c r="H54" s="46"/>
    </row>
    <row r="55" spans="1:8" ht="20.399999999999999">
      <c r="A55" s="41" t="s">
        <v>496</v>
      </c>
      <c r="B55" s="42">
        <f t="shared" si="0"/>
        <v>54</v>
      </c>
      <c r="C55" s="49">
        <v>85</v>
      </c>
      <c r="D55" s="51" t="s">
        <v>60</v>
      </c>
      <c r="E55" s="44" t="s">
        <v>380</v>
      </c>
      <c r="F55" s="54" t="s">
        <v>321</v>
      </c>
      <c r="G55" s="42" t="s">
        <v>297</v>
      </c>
      <c r="H55" s="46"/>
    </row>
    <row r="56" spans="1:8" ht="51">
      <c r="A56" s="41" t="s">
        <v>496</v>
      </c>
      <c r="B56" s="42">
        <f t="shared" si="0"/>
        <v>55</v>
      </c>
      <c r="C56" s="49">
        <v>86</v>
      </c>
      <c r="D56" s="51" t="s">
        <v>61</v>
      </c>
      <c r="E56" s="44" t="s">
        <v>381</v>
      </c>
      <c r="F56" s="54" t="s">
        <v>322</v>
      </c>
      <c r="G56" s="42" t="s">
        <v>297</v>
      </c>
      <c r="H56" s="46"/>
    </row>
    <row r="57" spans="1:8" ht="40.799999999999997">
      <c r="A57" s="41" t="s">
        <v>496</v>
      </c>
      <c r="B57" s="42">
        <f t="shared" si="0"/>
        <v>56</v>
      </c>
      <c r="C57" s="49">
        <v>88</v>
      </c>
      <c r="D57" s="51" t="s">
        <v>153</v>
      </c>
      <c r="E57" s="44" t="s">
        <v>382</v>
      </c>
      <c r="F57" s="54" t="s">
        <v>323</v>
      </c>
      <c r="G57" s="42" t="s">
        <v>297</v>
      </c>
      <c r="H57" s="46"/>
    </row>
    <row r="58" spans="1:8" ht="40.799999999999997">
      <c r="A58" s="41" t="s">
        <v>496</v>
      </c>
      <c r="B58" s="42">
        <f t="shared" si="0"/>
        <v>57</v>
      </c>
      <c r="C58" s="49">
        <v>89</v>
      </c>
      <c r="D58" s="51" t="s">
        <v>57</v>
      </c>
      <c r="E58" s="49" t="s">
        <v>383</v>
      </c>
      <c r="F58" s="54" t="s">
        <v>324</v>
      </c>
      <c r="G58" s="42" t="s">
        <v>297</v>
      </c>
      <c r="H58" s="46"/>
    </row>
    <row r="59" spans="1:8" ht="30.6">
      <c r="A59" s="41" t="s">
        <v>307</v>
      </c>
      <c r="B59" s="42">
        <f t="shared" si="0"/>
        <v>58</v>
      </c>
      <c r="C59" s="49">
        <v>96</v>
      </c>
      <c r="D59" s="51" t="s">
        <v>157</v>
      </c>
      <c r="E59" s="53" t="s">
        <v>339</v>
      </c>
      <c r="F59" s="45" t="s">
        <v>575</v>
      </c>
      <c r="G59" s="42" t="s">
        <v>108</v>
      </c>
      <c r="H59" s="46"/>
    </row>
    <row r="60" spans="1:8" ht="40.799999999999997">
      <c r="A60" s="41" t="s">
        <v>308</v>
      </c>
      <c r="B60" s="42">
        <f t="shared" si="0"/>
        <v>59</v>
      </c>
      <c r="C60" s="49">
        <v>101</v>
      </c>
      <c r="D60" s="50" t="s">
        <v>399</v>
      </c>
      <c r="E60" s="53" t="s">
        <v>400</v>
      </c>
      <c r="F60" s="45" t="s">
        <v>579</v>
      </c>
      <c r="G60" s="42" t="s">
        <v>116</v>
      </c>
      <c r="H60" s="46"/>
    </row>
    <row r="61" spans="1:8" ht="30.6">
      <c r="A61" s="41" t="s">
        <v>308</v>
      </c>
      <c r="B61" s="42">
        <f t="shared" si="0"/>
        <v>60</v>
      </c>
      <c r="C61" s="49">
        <v>101</v>
      </c>
      <c r="D61" s="51" t="s">
        <v>158</v>
      </c>
      <c r="E61" s="53" t="s">
        <v>403</v>
      </c>
      <c r="F61" s="45" t="s">
        <v>159</v>
      </c>
      <c r="G61" s="42" t="s">
        <v>116</v>
      </c>
      <c r="H61" s="46"/>
    </row>
    <row r="62" spans="1:8" ht="30.6">
      <c r="A62" s="41" t="s">
        <v>308</v>
      </c>
      <c r="B62" s="42">
        <f t="shared" si="0"/>
        <v>61</v>
      </c>
      <c r="C62" s="49">
        <v>102</v>
      </c>
      <c r="D62" s="51" t="s">
        <v>160</v>
      </c>
      <c r="E62" s="53" t="s">
        <v>404</v>
      </c>
      <c r="F62" s="45" t="s">
        <v>395</v>
      </c>
      <c r="G62" s="42" t="s">
        <v>116</v>
      </c>
      <c r="H62" s="46"/>
    </row>
    <row r="63" spans="1:8" ht="20.399999999999999">
      <c r="A63" s="41" t="s">
        <v>309</v>
      </c>
      <c r="B63" s="42">
        <f t="shared" si="0"/>
        <v>62</v>
      </c>
      <c r="C63" s="49">
        <v>103</v>
      </c>
      <c r="D63" s="51" t="s">
        <v>162</v>
      </c>
      <c r="E63" s="49" t="s">
        <v>161</v>
      </c>
      <c r="F63" s="45" t="s">
        <v>163</v>
      </c>
      <c r="G63" s="42" t="s">
        <v>122</v>
      </c>
      <c r="H63" s="46"/>
    </row>
    <row r="64" spans="1:8" ht="30.6">
      <c r="A64" s="41" t="s">
        <v>309</v>
      </c>
      <c r="B64" s="42">
        <f t="shared" si="0"/>
        <v>63</v>
      </c>
      <c r="C64" s="49">
        <v>104</v>
      </c>
      <c r="D64" s="50" t="s">
        <v>70</v>
      </c>
      <c r="E64" s="55" t="s">
        <v>425</v>
      </c>
      <c r="F64" s="45" t="s">
        <v>510</v>
      </c>
      <c r="G64" s="42" t="s">
        <v>116</v>
      </c>
      <c r="H64" s="46"/>
    </row>
    <row r="65" spans="1:8" ht="40.799999999999997">
      <c r="A65" s="41" t="s">
        <v>309</v>
      </c>
      <c r="B65" s="42">
        <f t="shared" si="0"/>
        <v>64</v>
      </c>
      <c r="C65" s="49"/>
      <c r="D65" s="56" t="s">
        <v>461</v>
      </c>
      <c r="E65" s="53" t="s">
        <v>462</v>
      </c>
      <c r="F65" s="45" t="s">
        <v>511</v>
      </c>
      <c r="G65" s="42" t="s">
        <v>116</v>
      </c>
      <c r="H65" s="46"/>
    </row>
    <row r="66" spans="1:8" ht="20.399999999999999">
      <c r="A66" s="41" t="s">
        <v>310</v>
      </c>
      <c r="B66" s="42">
        <f t="shared" si="0"/>
        <v>65</v>
      </c>
      <c r="C66" s="49">
        <v>105</v>
      </c>
      <c r="D66" s="50" t="s">
        <v>165</v>
      </c>
      <c r="E66" s="53" t="s">
        <v>164</v>
      </c>
      <c r="F66" s="45" t="s">
        <v>166</v>
      </c>
      <c r="G66" s="42" t="s">
        <v>129</v>
      </c>
      <c r="H66" s="46"/>
    </row>
    <row r="67" spans="1:8" ht="20.399999999999999">
      <c r="A67" s="41" t="s">
        <v>310</v>
      </c>
      <c r="B67" s="42">
        <f t="shared" si="0"/>
        <v>66</v>
      </c>
      <c r="C67" s="49"/>
      <c r="D67" s="50" t="s">
        <v>213</v>
      </c>
      <c r="E67" s="53" t="s">
        <v>474</v>
      </c>
      <c r="F67" s="45" t="s">
        <v>329</v>
      </c>
      <c r="G67" s="42" t="s">
        <v>129</v>
      </c>
      <c r="H67" s="46"/>
    </row>
    <row r="68" spans="1:8" ht="20.399999999999999">
      <c r="A68" s="41" t="s">
        <v>310</v>
      </c>
      <c r="B68" s="42">
        <f t="shared" si="0"/>
        <v>67</v>
      </c>
      <c r="C68" s="49">
        <v>106</v>
      </c>
      <c r="D68" s="50" t="s">
        <v>82</v>
      </c>
      <c r="E68" s="49" t="s">
        <v>167</v>
      </c>
      <c r="F68" s="45" t="s">
        <v>83</v>
      </c>
      <c r="G68" s="42" t="s">
        <v>116</v>
      </c>
      <c r="H68" s="46"/>
    </row>
    <row r="69" spans="1:8" ht="30.6">
      <c r="A69" s="41" t="s">
        <v>310</v>
      </c>
      <c r="B69" s="42">
        <f t="shared" si="0"/>
        <v>68</v>
      </c>
      <c r="C69" s="49"/>
      <c r="D69" s="50" t="s">
        <v>206</v>
      </c>
      <c r="E69" s="49" t="s">
        <v>208</v>
      </c>
      <c r="F69" s="45" t="s">
        <v>207</v>
      </c>
      <c r="G69" s="42" t="s">
        <v>116</v>
      </c>
      <c r="H69" s="46"/>
    </row>
    <row r="70" spans="1:8" ht="30.6">
      <c r="A70" s="41" t="s">
        <v>310</v>
      </c>
      <c r="B70" s="42">
        <f t="shared" si="0"/>
        <v>69</v>
      </c>
      <c r="C70" s="49"/>
      <c r="D70" s="50" t="s">
        <v>210</v>
      </c>
      <c r="E70" s="49" t="s">
        <v>209</v>
      </c>
      <c r="F70" s="45" t="s">
        <v>470</v>
      </c>
      <c r="G70" s="42" t="s">
        <v>116</v>
      </c>
      <c r="H70" s="46"/>
    </row>
    <row r="71" spans="1:8" ht="20.399999999999999">
      <c r="A71" s="41" t="s">
        <v>310</v>
      </c>
      <c r="B71" s="42">
        <f t="shared" si="0"/>
        <v>70</v>
      </c>
      <c r="C71" s="49"/>
      <c r="D71" s="50" t="s">
        <v>196</v>
      </c>
      <c r="E71" s="49" t="s">
        <v>87</v>
      </c>
      <c r="F71" s="45" t="s">
        <v>87</v>
      </c>
      <c r="G71" s="42" t="s">
        <v>297</v>
      </c>
      <c r="H71" s="46"/>
    </row>
    <row r="72" spans="1:8" ht="20.399999999999999">
      <c r="A72" s="41" t="s">
        <v>310</v>
      </c>
      <c r="B72" s="42">
        <f t="shared" si="0"/>
        <v>71</v>
      </c>
      <c r="C72" s="49"/>
      <c r="D72" s="50" t="s">
        <v>197</v>
      </c>
      <c r="E72" s="49" t="s">
        <v>92</v>
      </c>
      <c r="F72" s="45" t="s">
        <v>200</v>
      </c>
      <c r="G72" s="42" t="s">
        <v>116</v>
      </c>
      <c r="H72" s="46"/>
    </row>
    <row r="73" spans="1:8" ht="30.6">
      <c r="A73" s="41" t="s">
        <v>310</v>
      </c>
      <c r="B73" s="42">
        <f t="shared" si="0"/>
        <v>72</v>
      </c>
      <c r="C73" s="49"/>
      <c r="D73" s="50" t="s">
        <v>198</v>
      </c>
      <c r="E73" s="49" t="s">
        <v>450</v>
      </c>
      <c r="F73" s="45" t="s">
        <v>301</v>
      </c>
      <c r="G73" s="42" t="s">
        <v>297</v>
      </c>
      <c r="H73" s="46"/>
    </row>
    <row r="74" spans="1:8" ht="30.6">
      <c r="A74" s="41" t="s">
        <v>310</v>
      </c>
      <c r="B74" s="42">
        <f t="shared" si="0"/>
        <v>73</v>
      </c>
      <c r="C74" s="49"/>
      <c r="D74" s="50" t="s">
        <v>199</v>
      </c>
      <c r="E74" s="49" t="s">
        <v>451</v>
      </c>
      <c r="F74" s="45" t="s">
        <v>201</v>
      </c>
      <c r="G74" s="42" t="s">
        <v>116</v>
      </c>
      <c r="H74" s="46"/>
    </row>
    <row r="75" spans="1:8" ht="30.6">
      <c r="A75" s="41" t="s">
        <v>311</v>
      </c>
      <c r="B75" s="42">
        <f t="shared" si="0"/>
        <v>74</v>
      </c>
      <c r="C75" s="49">
        <v>107</v>
      </c>
      <c r="D75" s="50" t="s">
        <v>93</v>
      </c>
      <c r="E75" s="49" t="s">
        <v>456</v>
      </c>
      <c r="F75" s="45" t="s">
        <v>459</v>
      </c>
      <c r="G75" s="42" t="s">
        <v>116</v>
      </c>
      <c r="H75" s="46"/>
    </row>
    <row r="76" spans="1:8" ht="91.8">
      <c r="A76" s="41" t="s">
        <v>311</v>
      </c>
      <c r="B76" s="42">
        <f t="shared" si="0"/>
        <v>75</v>
      </c>
      <c r="C76" s="49">
        <v>108</v>
      </c>
      <c r="D76" s="50" t="s">
        <v>168</v>
      </c>
      <c r="E76" s="49" t="s">
        <v>458</v>
      </c>
      <c r="F76" s="45" t="s">
        <v>480</v>
      </c>
      <c r="G76" s="42" t="s">
        <v>116</v>
      </c>
      <c r="H76" s="46"/>
    </row>
    <row r="77" spans="1:8" ht="102">
      <c r="A77" s="41" t="s">
        <v>311</v>
      </c>
      <c r="B77" s="42">
        <f t="shared" si="0"/>
        <v>76</v>
      </c>
      <c r="C77" s="49">
        <v>108</v>
      </c>
      <c r="D77" s="50" t="s">
        <v>463</v>
      </c>
      <c r="E77" s="49" t="s">
        <v>464</v>
      </c>
      <c r="F77" s="45" t="s">
        <v>481</v>
      </c>
      <c r="G77" s="42" t="s">
        <v>116</v>
      </c>
      <c r="H77" s="46"/>
    </row>
    <row r="78" spans="1:8" ht="30.6">
      <c r="A78" s="41" t="s">
        <v>311</v>
      </c>
      <c r="B78" s="42">
        <f t="shared" si="0"/>
        <v>77</v>
      </c>
      <c r="C78" s="49">
        <v>109</v>
      </c>
      <c r="D78" s="51" t="s">
        <v>170</v>
      </c>
      <c r="E78" s="44" t="s">
        <v>169</v>
      </c>
      <c r="F78" s="45" t="s">
        <v>171</v>
      </c>
      <c r="G78" s="42" t="s">
        <v>156</v>
      </c>
      <c r="H78" s="46"/>
    </row>
    <row r="79" spans="1:8" ht="30.6">
      <c r="A79" s="41" t="s">
        <v>311</v>
      </c>
      <c r="B79" s="42">
        <f t="shared" si="0"/>
        <v>78</v>
      </c>
      <c r="C79" s="49">
        <v>110</v>
      </c>
      <c r="D79" s="51" t="s">
        <v>172</v>
      </c>
      <c r="E79" s="44" t="s">
        <v>439</v>
      </c>
      <c r="F79" s="45" t="s">
        <v>577</v>
      </c>
      <c r="G79" s="42" t="s">
        <v>156</v>
      </c>
      <c r="H79" s="46"/>
    </row>
    <row r="80" spans="1:8" ht="40.799999999999997">
      <c r="A80" s="41" t="s">
        <v>497</v>
      </c>
      <c r="B80" s="42">
        <f t="shared" ref="B80:B102" si="1">B79+1</f>
        <v>79</v>
      </c>
      <c r="C80" s="49">
        <v>114</v>
      </c>
      <c r="D80" s="51" t="s">
        <v>173</v>
      </c>
      <c r="E80" s="49" t="s">
        <v>371</v>
      </c>
      <c r="F80" s="54" t="s">
        <v>332</v>
      </c>
      <c r="G80" s="42" t="s">
        <v>297</v>
      </c>
      <c r="H80" s="46"/>
    </row>
    <row r="81" spans="1:8" ht="71.400000000000006">
      <c r="A81" s="41" t="s">
        <v>497</v>
      </c>
      <c r="B81" s="42">
        <f t="shared" si="1"/>
        <v>80</v>
      </c>
      <c r="C81" s="49">
        <v>117</v>
      </c>
      <c r="D81" s="51" t="s">
        <v>174</v>
      </c>
      <c r="E81" s="44" t="s">
        <v>372</v>
      </c>
      <c r="F81" s="54" t="s">
        <v>333</v>
      </c>
      <c r="G81" s="42" t="s">
        <v>297</v>
      </c>
      <c r="H81" s="46"/>
    </row>
    <row r="82" spans="1:8" ht="81.599999999999994">
      <c r="A82" s="41" t="s">
        <v>497</v>
      </c>
      <c r="B82" s="42">
        <f t="shared" si="1"/>
        <v>81</v>
      </c>
      <c r="C82" s="49">
        <v>118</v>
      </c>
      <c r="D82" s="51" t="s">
        <v>175</v>
      </c>
      <c r="E82" s="44" t="s">
        <v>373</v>
      </c>
      <c r="F82" s="54" t="s">
        <v>334</v>
      </c>
      <c r="G82" s="42" t="s">
        <v>297</v>
      </c>
      <c r="H82" s="46"/>
    </row>
    <row r="83" spans="1:8" ht="51">
      <c r="A83" s="41" t="s">
        <v>497</v>
      </c>
      <c r="B83" s="42">
        <f t="shared" si="1"/>
        <v>82</v>
      </c>
      <c r="C83" s="49">
        <v>119</v>
      </c>
      <c r="D83" s="51" t="s">
        <v>176</v>
      </c>
      <c r="E83" s="44" t="s">
        <v>374</v>
      </c>
      <c r="F83" s="54" t="s">
        <v>605</v>
      </c>
      <c r="G83" s="42" t="s">
        <v>297</v>
      </c>
      <c r="H83" s="46"/>
    </row>
    <row r="84" spans="1:8" ht="71.400000000000006">
      <c r="A84" s="41" t="s">
        <v>497</v>
      </c>
      <c r="B84" s="42">
        <f t="shared" si="1"/>
        <v>83</v>
      </c>
      <c r="C84" s="49">
        <v>120</v>
      </c>
      <c r="D84" s="51" t="s">
        <v>177</v>
      </c>
      <c r="E84" s="44" t="s">
        <v>343</v>
      </c>
      <c r="F84" s="54" t="s">
        <v>335</v>
      </c>
      <c r="G84" s="42" t="s">
        <v>297</v>
      </c>
      <c r="H84" s="46"/>
    </row>
    <row r="85" spans="1:8" ht="61.2">
      <c r="A85" s="41" t="s">
        <v>497</v>
      </c>
      <c r="B85" s="42">
        <f t="shared" si="1"/>
        <v>84</v>
      </c>
      <c r="C85" s="49">
        <v>121</v>
      </c>
      <c r="D85" s="51" t="s">
        <v>178</v>
      </c>
      <c r="E85" s="44" t="s">
        <v>351</v>
      </c>
      <c r="F85" s="54" t="s">
        <v>350</v>
      </c>
      <c r="G85" s="42" t="s">
        <v>297</v>
      </c>
      <c r="H85" s="46"/>
    </row>
    <row r="86" spans="1:8" ht="40.799999999999997">
      <c r="A86" s="41" t="s">
        <v>497</v>
      </c>
      <c r="B86" s="42">
        <f t="shared" si="1"/>
        <v>85</v>
      </c>
      <c r="C86" s="49">
        <v>122</v>
      </c>
      <c r="D86" s="51" t="s">
        <v>180</v>
      </c>
      <c r="E86" s="44" t="s">
        <v>179</v>
      </c>
      <c r="F86" s="54" t="s">
        <v>336</v>
      </c>
      <c r="G86" s="42" t="s">
        <v>297</v>
      </c>
      <c r="H86" s="46"/>
    </row>
    <row r="87" spans="1:8" ht="30.6">
      <c r="A87" s="41" t="s">
        <v>497</v>
      </c>
      <c r="B87" s="42">
        <f t="shared" si="1"/>
        <v>86</v>
      </c>
      <c r="C87" s="49">
        <v>123</v>
      </c>
      <c r="D87" s="51" t="s">
        <v>53</v>
      </c>
      <c r="E87" s="44" t="s">
        <v>181</v>
      </c>
      <c r="F87" s="54" t="s">
        <v>337</v>
      </c>
      <c r="G87" s="42" t="s">
        <v>297</v>
      </c>
      <c r="H87" s="46"/>
    </row>
    <row r="88" spans="1:8" ht="30.6">
      <c r="A88" s="41" t="s">
        <v>497</v>
      </c>
      <c r="B88" s="42">
        <v>87</v>
      </c>
      <c r="C88" s="49">
        <v>130</v>
      </c>
      <c r="D88" s="51" t="s">
        <v>183</v>
      </c>
      <c r="E88" s="44" t="s">
        <v>182</v>
      </c>
      <c r="F88" s="54" t="s">
        <v>338</v>
      </c>
      <c r="G88" s="42" t="s">
        <v>297</v>
      </c>
      <c r="H88" s="46"/>
    </row>
    <row r="89" spans="1:8" ht="30.6">
      <c r="A89" s="41" t="s">
        <v>498</v>
      </c>
      <c r="B89" s="42">
        <f t="shared" si="1"/>
        <v>88</v>
      </c>
      <c r="C89" s="57"/>
      <c r="D89" s="47" t="s">
        <v>214</v>
      </c>
      <c r="E89" s="49" t="s">
        <v>96</v>
      </c>
      <c r="F89" s="45" t="s">
        <v>471</v>
      </c>
      <c r="G89" s="42" t="s">
        <v>297</v>
      </c>
      <c r="H89" s="58"/>
    </row>
    <row r="90" spans="1:8" ht="132.6">
      <c r="A90" s="41" t="s">
        <v>498</v>
      </c>
      <c r="B90" s="42">
        <f t="shared" si="1"/>
        <v>89</v>
      </c>
      <c r="C90" s="57"/>
      <c r="D90" s="47" t="s">
        <v>215</v>
      </c>
      <c r="E90" s="49" t="s">
        <v>97</v>
      </c>
      <c r="F90" s="45" t="s">
        <v>473</v>
      </c>
      <c r="G90" s="42" t="s">
        <v>297</v>
      </c>
      <c r="H90" s="58"/>
    </row>
    <row r="91" spans="1:8" ht="40.799999999999997">
      <c r="A91" s="41" t="s">
        <v>498</v>
      </c>
      <c r="B91" s="42">
        <f t="shared" si="1"/>
        <v>90</v>
      </c>
      <c r="C91" s="57"/>
      <c r="D91" s="47" t="s">
        <v>216</v>
      </c>
      <c r="E91" s="49" t="s">
        <v>99</v>
      </c>
      <c r="F91" s="45" t="s">
        <v>229</v>
      </c>
      <c r="G91" s="42" t="s">
        <v>129</v>
      </c>
      <c r="H91" s="58"/>
    </row>
    <row r="92" spans="1:8" ht="40.799999999999997">
      <c r="A92" s="41" t="s">
        <v>498</v>
      </c>
      <c r="B92" s="42">
        <f t="shared" si="1"/>
        <v>91</v>
      </c>
      <c r="C92" s="57"/>
      <c r="D92" s="47" t="s">
        <v>219</v>
      </c>
      <c r="E92" s="49" t="s">
        <v>500</v>
      </c>
      <c r="F92" s="45" t="s">
        <v>584</v>
      </c>
      <c r="G92" s="42" t="s">
        <v>297</v>
      </c>
      <c r="H92" s="58"/>
    </row>
    <row r="93" spans="1:8" ht="40.799999999999997">
      <c r="A93" s="41" t="s">
        <v>498</v>
      </c>
      <c r="B93" s="42">
        <f t="shared" si="1"/>
        <v>92</v>
      </c>
      <c r="C93" s="57"/>
      <c r="D93" s="47" t="s">
        <v>220</v>
      </c>
      <c r="E93" s="49" t="s">
        <v>40</v>
      </c>
      <c r="F93" s="45" t="s">
        <v>507</v>
      </c>
      <c r="G93" s="42" t="s">
        <v>297</v>
      </c>
      <c r="H93" s="58"/>
    </row>
    <row r="94" spans="1:8" ht="51">
      <c r="A94" s="41" t="s">
        <v>498</v>
      </c>
      <c r="B94" s="42">
        <f t="shared" si="1"/>
        <v>93</v>
      </c>
      <c r="C94" s="57"/>
      <c r="D94" s="47" t="s">
        <v>221</v>
      </c>
      <c r="E94" s="49" t="s">
        <v>499</v>
      </c>
      <c r="F94" s="45" t="s">
        <v>508</v>
      </c>
      <c r="G94" s="42" t="s">
        <v>297</v>
      </c>
      <c r="H94" s="58"/>
    </row>
    <row r="95" spans="1:8" ht="20.399999999999999">
      <c r="A95" s="41" t="s">
        <v>498</v>
      </c>
      <c r="B95" s="42">
        <f t="shared" si="1"/>
        <v>94</v>
      </c>
      <c r="C95" s="57"/>
      <c r="D95" s="48" t="s">
        <v>222</v>
      </c>
      <c r="E95" s="49" t="s">
        <v>102</v>
      </c>
      <c r="F95" s="45" t="s">
        <v>102</v>
      </c>
      <c r="G95" s="42" t="s">
        <v>297</v>
      </c>
      <c r="H95" s="58"/>
    </row>
    <row r="96" spans="1:8" ht="20.399999999999999">
      <c r="A96" s="41" t="s">
        <v>498</v>
      </c>
      <c r="B96" s="42">
        <f t="shared" si="1"/>
        <v>95</v>
      </c>
      <c r="C96" s="57"/>
      <c r="D96" s="48" t="s">
        <v>223</v>
      </c>
      <c r="E96" s="49" t="s">
        <v>104</v>
      </c>
      <c r="F96" s="45" t="s">
        <v>503</v>
      </c>
      <c r="G96" s="42" t="s">
        <v>297</v>
      </c>
      <c r="H96" s="58"/>
    </row>
    <row r="97" spans="1:8" ht="20.399999999999999">
      <c r="A97" s="41" t="s">
        <v>498</v>
      </c>
      <c r="B97" s="42">
        <f t="shared" si="1"/>
        <v>96</v>
      </c>
      <c r="C97" s="57"/>
      <c r="D97" s="48" t="s">
        <v>224</v>
      </c>
      <c r="E97" s="49" t="s">
        <v>103</v>
      </c>
      <c r="F97" s="45" t="s">
        <v>103</v>
      </c>
      <c r="G97" s="42" t="s">
        <v>297</v>
      </c>
      <c r="H97" s="58"/>
    </row>
    <row r="98" spans="1:8" ht="20.399999999999999">
      <c r="A98" s="41" t="s">
        <v>498</v>
      </c>
      <c r="B98" s="42">
        <f t="shared" si="1"/>
        <v>97</v>
      </c>
      <c r="C98" s="57"/>
      <c r="D98" s="48" t="s">
        <v>225</v>
      </c>
      <c r="E98" s="49" t="s">
        <v>105</v>
      </c>
      <c r="F98" s="45" t="s">
        <v>105</v>
      </c>
      <c r="G98" s="42" t="s">
        <v>297</v>
      </c>
      <c r="H98" s="58"/>
    </row>
    <row r="99" spans="1:8" ht="30.6">
      <c r="A99" s="41" t="s">
        <v>498</v>
      </c>
      <c r="B99" s="42">
        <f t="shared" si="1"/>
        <v>98</v>
      </c>
      <c r="C99" s="57"/>
      <c r="D99" s="48" t="s">
        <v>226</v>
      </c>
      <c r="E99" s="49" t="s">
        <v>501</v>
      </c>
      <c r="F99" s="45" t="s">
        <v>587</v>
      </c>
      <c r="G99" s="42" t="s">
        <v>484</v>
      </c>
      <c r="H99" s="58"/>
    </row>
    <row r="100" spans="1:8" ht="20.399999999999999">
      <c r="A100" s="41" t="s">
        <v>498</v>
      </c>
      <c r="B100" s="42">
        <f t="shared" si="1"/>
        <v>99</v>
      </c>
      <c r="C100" s="57"/>
      <c r="D100" s="48" t="s">
        <v>227</v>
      </c>
      <c r="E100" s="49" t="s">
        <v>106</v>
      </c>
      <c r="F100" s="45" t="s">
        <v>602</v>
      </c>
      <c r="G100" s="42" t="s">
        <v>484</v>
      </c>
      <c r="H100" s="58"/>
    </row>
    <row r="101" spans="1:8" ht="30.6">
      <c r="A101" s="41" t="s">
        <v>498</v>
      </c>
      <c r="B101" s="42">
        <f t="shared" si="1"/>
        <v>100</v>
      </c>
      <c r="C101" s="57"/>
      <c r="D101" s="48" t="s">
        <v>228</v>
      </c>
      <c r="E101" s="49" t="s">
        <v>502</v>
      </c>
      <c r="F101" s="45" t="s">
        <v>603</v>
      </c>
      <c r="G101" s="42" t="s">
        <v>484</v>
      </c>
      <c r="H101" s="58"/>
    </row>
    <row r="102" spans="1:8" ht="30.6">
      <c r="A102" s="41" t="s">
        <v>498</v>
      </c>
      <c r="B102" s="42">
        <f t="shared" si="1"/>
        <v>101</v>
      </c>
      <c r="C102" s="49"/>
      <c r="D102" s="51" t="s">
        <v>567</v>
      </c>
      <c r="E102" s="49" t="s">
        <v>569</v>
      </c>
      <c r="F102" s="45" t="s">
        <v>568</v>
      </c>
      <c r="G102" s="42" t="s">
        <v>297</v>
      </c>
      <c r="H102" s="46"/>
    </row>
    <row r="104" spans="1:8" ht="61.2">
      <c r="A104" s="2" t="s">
        <v>506</v>
      </c>
    </row>
  </sheetData>
  <autoFilter ref="A1:H102"/>
  <phoneticPr fontId="9" type="noConversion"/>
  <pageMargins left="0.70866141732283472" right="0.70866141732283472" top="0.74803149606299213" bottom="0.74803149606299213" header="0.31496062992125984" footer="0.31496062992125984"/>
  <pageSetup paperSize="8"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82"/>
  <sheetViews>
    <sheetView tabSelected="1" zoomScale="130" zoomScaleNormal="130" workbookViewId="0">
      <pane xSplit="4" ySplit="1" topLeftCell="L2" activePane="bottomRight" state="frozen"/>
      <selection pane="topRight" activeCell="F1" sqref="F1"/>
      <selection pane="bottomLeft" activeCell="A2" sqref="A2"/>
      <selection pane="bottomRight" activeCell="E1" sqref="E1"/>
    </sheetView>
  </sheetViews>
  <sheetFormatPr defaultColWidth="17.5546875" defaultRowHeight="14.4"/>
  <cols>
    <col min="1" max="1" width="16.6640625" style="32" customWidth="1"/>
    <col min="2" max="2" width="8.109375" style="11" customWidth="1"/>
    <col min="3" max="3" width="49.6640625" style="12" customWidth="1"/>
    <col min="4" max="4" width="12.44140625" customWidth="1"/>
    <col min="5" max="5" width="8.88671875" style="10" customWidth="1"/>
    <col min="6" max="6" width="8.88671875" style="9" customWidth="1"/>
    <col min="7" max="7" width="30.44140625" style="10" customWidth="1"/>
    <col min="8" max="8" width="10.5546875" style="10" customWidth="1"/>
    <col min="9" max="9" width="8.88671875" style="10" customWidth="1"/>
    <col min="10" max="10" width="11.88671875" style="9" customWidth="1"/>
    <col min="11" max="11" width="25.5546875" style="10" customWidth="1"/>
    <col min="12" max="12" width="10.88671875" style="10" customWidth="1"/>
    <col min="13" max="13" width="23.109375" customWidth="1"/>
    <col min="14" max="14" width="14.88671875" style="2" customWidth="1"/>
    <col min="15" max="15" width="12.88671875" customWidth="1"/>
  </cols>
  <sheetData>
    <row r="1" spans="1:14" s="8" customFormat="1" ht="60" customHeight="1">
      <c r="A1" s="30" t="s">
        <v>4</v>
      </c>
      <c r="B1" s="33" t="s">
        <v>613</v>
      </c>
      <c r="C1" s="13" t="s">
        <v>614</v>
      </c>
      <c r="D1" s="13" t="s">
        <v>0</v>
      </c>
      <c r="E1" s="6" t="s">
        <v>615</v>
      </c>
      <c r="F1" s="15" t="s">
        <v>616</v>
      </c>
      <c r="G1" s="14" t="s">
        <v>611</v>
      </c>
      <c r="H1" s="14" t="s">
        <v>187</v>
      </c>
      <c r="I1" s="6" t="s">
        <v>615</v>
      </c>
      <c r="J1" s="15" t="s">
        <v>612</v>
      </c>
      <c r="K1" s="16" t="s">
        <v>611</v>
      </c>
      <c r="L1" s="16" t="s">
        <v>187</v>
      </c>
      <c r="M1" s="13" t="s">
        <v>292</v>
      </c>
      <c r="N1" s="5" t="s">
        <v>610</v>
      </c>
    </row>
    <row r="2" spans="1:14" ht="27" customHeight="1">
      <c r="A2" s="31" t="s">
        <v>5</v>
      </c>
      <c r="B2" s="17">
        <v>1</v>
      </c>
      <c r="C2" s="18" t="s">
        <v>233</v>
      </c>
      <c r="D2" s="19" t="s">
        <v>1</v>
      </c>
      <c r="E2" s="19">
        <f>'T1_Podaci_varijable '!B46</f>
        <v>45</v>
      </c>
      <c r="F2" s="20" t="str">
        <f>'T1_Podaci_varijable '!D46</f>
        <v>G04</v>
      </c>
      <c r="G2" s="19" t="str">
        <f>'T1_Podaci_varijable '!E46</f>
        <v xml:space="preserve">Ukupni troškovi (djelatnost vodoopskrbe) </v>
      </c>
      <c r="H2" s="19" t="str">
        <f>'T1_Podaci_varijable '!G46</f>
        <v>eur</v>
      </c>
      <c r="I2" s="19">
        <f>'T1_Podaci_varijable '!B7</f>
        <v>6</v>
      </c>
      <c r="J2" s="20" t="str">
        <f>'T1_Podaci_varijable '!D7</f>
        <v>A14</v>
      </c>
      <c r="K2" s="19" t="str">
        <f>'T1_Podaci_varijable '!E7</f>
        <v>Ovlaštena potrošnja JIVU-a i ovlaštena isporučena voda drugom JIVU-u</v>
      </c>
      <c r="L2" s="19" t="str">
        <f>'T1_Podaci_varijable '!G7</f>
        <v>m3</v>
      </c>
      <c r="M2" s="21" t="s">
        <v>340</v>
      </c>
      <c r="N2" s="4" t="e">
        <f>'T1_Podaci_varijable '!H46/'T1_Podaci_varijable '!H7</f>
        <v>#DIV/0!</v>
      </c>
    </row>
    <row r="3" spans="1:14" ht="20.399999999999999">
      <c r="A3" s="31" t="s">
        <v>5</v>
      </c>
      <c r="B3" s="17">
        <v>2</v>
      </c>
      <c r="C3" s="18" t="s">
        <v>234</v>
      </c>
      <c r="D3" s="19" t="s">
        <v>2</v>
      </c>
      <c r="E3" s="19">
        <f>'T1_Podaci_varijable '!B81</f>
        <v>80</v>
      </c>
      <c r="F3" s="20" t="str">
        <f>'T1_Podaci_varijable '!D81</f>
        <v>wG05</v>
      </c>
      <c r="G3" s="19" t="str">
        <f>'T1_Podaci_varijable '!E81</f>
        <v xml:space="preserve">Ukupni troškovi (djelatnost odvodnje i pročiščavanja) </v>
      </c>
      <c r="H3" s="19" t="str">
        <f>'T1_Podaci_varijable '!G81</f>
        <v>eur</v>
      </c>
      <c r="I3" s="19">
        <f>'T1_Podaci_varijable '!B59</f>
        <v>58</v>
      </c>
      <c r="J3" s="20" t="str">
        <f>'T1_Podaci_varijable '!D59</f>
        <v>iwA02</v>
      </c>
      <c r="K3" s="19" t="str">
        <f>'T1_Podaci_varijable '!E59</f>
        <v>Količina pročišćenih i ispuštenih komunalnih otpadnih voda</v>
      </c>
      <c r="L3" s="19" t="str">
        <f>'T1_Podaci_varijable '!G59</f>
        <v>m3</v>
      </c>
      <c r="M3" s="19" t="s">
        <v>341</v>
      </c>
      <c r="N3" s="4" t="e">
        <f>'T1_Podaci_varijable '!H81/'T1_Podaci_varijable '!H59</f>
        <v>#DIV/0!</v>
      </c>
    </row>
    <row r="4" spans="1:14" ht="20.399999999999999">
      <c r="A4" s="31" t="s">
        <v>5</v>
      </c>
      <c r="B4" s="17">
        <v>3</v>
      </c>
      <c r="C4" s="18" t="s">
        <v>235</v>
      </c>
      <c r="D4" s="19" t="s">
        <v>2</v>
      </c>
      <c r="E4" s="19">
        <f>'T1_Podaci_varijable '!B49</f>
        <v>48</v>
      </c>
      <c r="F4" s="20" t="str">
        <f>'T1_Podaci_varijable '!D49</f>
        <v>G07</v>
      </c>
      <c r="G4" s="19" t="str">
        <f>'T1_Podaci_varijable '!E49</f>
        <v xml:space="preserve">Operativni troškovi (djelatnost vodoopskrbe) </v>
      </c>
      <c r="H4" s="19" t="str">
        <f>'T1_Podaci_varijable '!G49</f>
        <v>eur</v>
      </c>
      <c r="I4" s="19">
        <f>'T1_Podaci_varijable '!B7</f>
        <v>6</v>
      </c>
      <c r="J4" s="20" t="str">
        <f>'T1_Podaci_varijable '!D7</f>
        <v>A14</v>
      </c>
      <c r="K4" s="19" t="str">
        <f>'T1_Podaci_varijable '!E7</f>
        <v>Ovlaštena potrošnja JIVU-a i ovlaštena isporučena voda drugom JIVU-u</v>
      </c>
      <c r="L4" s="19" t="str">
        <f>'T1_Podaci_varijable '!G7</f>
        <v>m3</v>
      </c>
      <c r="M4" s="19" t="s">
        <v>342</v>
      </c>
      <c r="N4" s="4" t="e">
        <f>'T1_Podaci_varijable '!H49/'T1_Podaci_varijable '!H7</f>
        <v>#DIV/0!</v>
      </c>
    </row>
    <row r="5" spans="1:14" ht="20.399999999999999">
      <c r="A5" s="31" t="s">
        <v>5</v>
      </c>
      <c r="B5" s="17">
        <v>4</v>
      </c>
      <c r="C5" s="18" t="s">
        <v>236</v>
      </c>
      <c r="D5" s="19" t="s">
        <v>2</v>
      </c>
      <c r="E5" s="19">
        <f>'T1_Podaci_varijable '!B84</f>
        <v>83</v>
      </c>
      <c r="F5" s="20" t="str">
        <f>'T1_Podaci_varijable '!D84</f>
        <v>wG08</v>
      </c>
      <c r="G5" s="19" t="str">
        <f>'T1_Podaci_varijable '!E84</f>
        <v xml:space="preserve">Operativni troškovi (djelatnost odvodnje i pročišćavanja) </v>
      </c>
      <c r="H5" s="19" t="str">
        <f>'T1_Podaci_varijable '!G84</f>
        <v>eur</v>
      </c>
      <c r="I5" s="19">
        <f>'T1_Podaci_varijable '!B59</f>
        <v>58</v>
      </c>
      <c r="J5" s="20" t="str">
        <f>'T1_Podaci_varijable '!D59</f>
        <v>iwA02</v>
      </c>
      <c r="K5" s="19" t="str">
        <f>'T1_Podaci_varijable '!E59</f>
        <v>Količina pročišćenih i ispuštenih komunalnih otpadnih voda</v>
      </c>
      <c r="L5" s="19" t="str">
        <f>'T1_Podaci_varijable '!G59</f>
        <v>m3</v>
      </c>
      <c r="M5" s="19" t="s">
        <v>344</v>
      </c>
      <c r="N5" s="4" t="e">
        <f>'T1_Podaci_varijable '!H84/'T1_Podaci_varijable '!H59</f>
        <v>#DIV/0!</v>
      </c>
    </row>
    <row r="6" spans="1:14" ht="40.799999999999997">
      <c r="A6" s="31" t="s">
        <v>5</v>
      </c>
      <c r="B6" s="17">
        <v>5</v>
      </c>
      <c r="C6" s="18" t="s">
        <v>237</v>
      </c>
      <c r="D6" s="19" t="s">
        <v>3</v>
      </c>
      <c r="E6" s="19" t="s">
        <v>588</v>
      </c>
      <c r="F6" s="20" t="s">
        <v>347</v>
      </c>
      <c r="G6" s="19" t="s">
        <v>345</v>
      </c>
      <c r="H6" s="19" t="s">
        <v>297</v>
      </c>
      <c r="I6" s="19" t="s">
        <v>589</v>
      </c>
      <c r="J6" s="20" t="s">
        <v>348</v>
      </c>
      <c r="K6" s="19" t="s">
        <v>346</v>
      </c>
      <c r="L6" s="19" t="s">
        <v>297</v>
      </c>
      <c r="M6" s="19" t="s">
        <v>356</v>
      </c>
      <c r="N6" s="4" t="e">
        <f>('T1_Podaci_varijable '!H45+'T1_Podaci_varijable '!H80)/('T1_Podaci_varijable '!H46+'T1_Podaci_varijable '!H81)*100</f>
        <v>#DIV/0!</v>
      </c>
    </row>
    <row r="7" spans="1:14" ht="40.799999999999997">
      <c r="A7" s="31" t="s">
        <v>5</v>
      </c>
      <c r="B7" s="17">
        <v>6</v>
      </c>
      <c r="C7" s="18" t="s">
        <v>238</v>
      </c>
      <c r="D7" s="19" t="s">
        <v>3</v>
      </c>
      <c r="E7" s="19" t="s">
        <v>590</v>
      </c>
      <c r="F7" s="20" t="s">
        <v>349</v>
      </c>
      <c r="G7" s="19" t="s">
        <v>488</v>
      </c>
      <c r="H7" s="19" t="s">
        <v>297</v>
      </c>
      <c r="I7" s="19" t="s">
        <v>549</v>
      </c>
      <c r="J7" s="20" t="s">
        <v>353</v>
      </c>
      <c r="K7" s="19" t="s">
        <v>354</v>
      </c>
      <c r="L7" s="19" t="s">
        <v>297</v>
      </c>
      <c r="M7" s="19" t="s">
        <v>352</v>
      </c>
      <c r="N7" s="4" t="e">
        <f>('T1_Podaci_varijable '!H50+'T1_Podaci_varijable '!H85)/('T1_Podaci_varijable '!H47+'T1_Podaci_varijable '!H82)*100</f>
        <v>#DIV/0!</v>
      </c>
    </row>
    <row r="8" spans="1:14" ht="40.799999999999997">
      <c r="A8" s="31" t="s">
        <v>5</v>
      </c>
      <c r="B8" s="17">
        <v>7</v>
      </c>
      <c r="C8" s="18" t="s">
        <v>239</v>
      </c>
      <c r="D8" s="19" t="s">
        <v>3</v>
      </c>
      <c r="E8" s="19" t="s">
        <v>492</v>
      </c>
      <c r="F8" s="20" t="s">
        <v>489</v>
      </c>
      <c r="G8" s="19" t="s">
        <v>357</v>
      </c>
      <c r="H8" s="19" t="s">
        <v>297</v>
      </c>
      <c r="I8" s="19" t="s">
        <v>549</v>
      </c>
      <c r="J8" s="20" t="s">
        <v>353</v>
      </c>
      <c r="K8" s="19" t="s">
        <v>354</v>
      </c>
      <c r="L8" s="19" t="s">
        <v>297</v>
      </c>
      <c r="M8" s="19" t="s">
        <v>490</v>
      </c>
      <c r="N8" s="4" t="e">
        <f>('T1_Podaci_varijable '!H51+'T1_Podaci_varijable '!H86)/('T1_Podaci_varijable '!H47+'T1_Podaci_varijable '!H82)*100</f>
        <v>#DIV/0!</v>
      </c>
    </row>
    <row r="9" spans="1:14" ht="40.799999999999997">
      <c r="A9" s="31" t="s">
        <v>5</v>
      </c>
      <c r="B9" s="17">
        <v>8</v>
      </c>
      <c r="C9" s="18" t="s">
        <v>240</v>
      </c>
      <c r="D9" s="19" t="s">
        <v>3</v>
      </c>
      <c r="E9" s="19" t="s">
        <v>493</v>
      </c>
      <c r="F9" s="20" t="s">
        <v>54</v>
      </c>
      <c r="G9" s="19" t="s">
        <v>358</v>
      </c>
      <c r="H9" s="19" t="s">
        <v>297</v>
      </c>
      <c r="I9" s="19" t="s">
        <v>549</v>
      </c>
      <c r="J9" s="20" t="s">
        <v>353</v>
      </c>
      <c r="K9" s="19" t="s">
        <v>354</v>
      </c>
      <c r="L9" s="19" t="s">
        <v>297</v>
      </c>
      <c r="M9" s="19" t="s">
        <v>355</v>
      </c>
      <c r="N9" s="4" t="e">
        <f>('T1_Podaci_varijable '!H52+'T1_Podaci_varijable '!H87)/('T1_Podaci_varijable '!H47+'T1_Podaci_varijable '!H82)*100</f>
        <v>#DIV/0!</v>
      </c>
    </row>
    <row r="10" spans="1:14" ht="30.6">
      <c r="A10" s="31" t="s">
        <v>5</v>
      </c>
      <c r="B10" s="17">
        <v>9</v>
      </c>
      <c r="C10" s="18" t="s">
        <v>241</v>
      </c>
      <c r="D10" s="19" t="s">
        <v>3</v>
      </c>
      <c r="E10" s="19">
        <f>'T1_Podaci_varijable '!B52</f>
        <v>51</v>
      </c>
      <c r="F10" s="20" t="str">
        <f>'T1_Podaci_varijable '!D52</f>
        <v>G11</v>
      </c>
      <c r="G10" s="19" t="str">
        <f>'T1_Podaci_varijable '!E52</f>
        <v xml:space="preserve">Troškovi električne energije (djelatnost vodoopskrbe) </v>
      </c>
      <c r="H10" s="19" t="str">
        <f>'T1_Podaci_varijable '!G52</f>
        <v>eur</v>
      </c>
      <c r="I10" s="19">
        <f>'T1_Podaci_varijable '!B47</f>
        <v>46</v>
      </c>
      <c r="J10" s="20" t="str">
        <f>'T1_Podaci_varijable '!D47</f>
        <v>G05</v>
      </c>
      <c r="K10" s="19" t="s">
        <v>360</v>
      </c>
      <c r="L10" s="19" t="str">
        <f>'T1_Podaci_varijable '!G47</f>
        <v>eur</v>
      </c>
      <c r="M10" s="19" t="s">
        <v>359</v>
      </c>
      <c r="N10" s="4" t="e">
        <f>'T1_Podaci_varijable '!H52/'T1_Podaci_varijable '!H47*100</f>
        <v>#DIV/0!</v>
      </c>
    </row>
    <row r="11" spans="1:14" ht="30.6">
      <c r="A11" s="31" t="s">
        <v>5</v>
      </c>
      <c r="B11" s="17">
        <v>10</v>
      </c>
      <c r="C11" s="18" t="s">
        <v>242</v>
      </c>
      <c r="D11" s="19" t="s">
        <v>3</v>
      </c>
      <c r="E11" s="19">
        <f>'T1_Podaci_varijable '!B87</f>
        <v>86</v>
      </c>
      <c r="F11" s="20" t="str">
        <f>'T1_Podaci_varijable '!D87</f>
        <v>wG11</v>
      </c>
      <c r="G11" s="19" t="str">
        <f>'T1_Podaci_varijable '!E87</f>
        <v xml:space="preserve">Troškovi električne energije (djelatnost odvodnje) </v>
      </c>
      <c r="H11" s="19" t="str">
        <f>'T1_Podaci_varijable '!G87</f>
        <v>eur</v>
      </c>
      <c r="I11" s="19">
        <f>'T1_Podaci_varijable '!B82</f>
        <v>81</v>
      </c>
      <c r="J11" s="20" t="str">
        <f>'T1_Podaci_varijable '!D82</f>
        <v>wG06</v>
      </c>
      <c r="K11" s="19" t="s">
        <v>361</v>
      </c>
      <c r="L11" s="19" t="str">
        <f>'T1_Podaci_varijable '!G82</f>
        <v>eur</v>
      </c>
      <c r="M11" s="19" t="s">
        <v>362</v>
      </c>
      <c r="N11" s="4" t="e">
        <f>'T1_Podaci_varijable '!H87/'T1_Podaci_varijable '!H82*100</f>
        <v>#DIV/0!</v>
      </c>
    </row>
    <row r="12" spans="1:14" ht="40.799999999999997">
      <c r="A12" s="34" t="s">
        <v>5</v>
      </c>
      <c r="B12" s="35">
        <v>11</v>
      </c>
      <c r="C12" s="36" t="s">
        <v>243</v>
      </c>
      <c r="D12" s="37" t="s">
        <v>3</v>
      </c>
      <c r="E12" s="37">
        <f>'T1_Podaci_varijable '!B102</f>
        <v>101</v>
      </c>
      <c r="F12" s="20" t="str">
        <f>'T1_Podaci_varijable '!D102</f>
        <v>G01a</v>
      </c>
      <c r="G12" s="19" t="str">
        <f>'T1_Podaci_varijable '!E102</f>
        <v xml:space="preserve">Ukupni prihodi za sve dopuštene djelatnosti JIVU-a (vodne usluge i dodatne djelatnosti) </v>
      </c>
      <c r="H12" s="19" t="s">
        <v>297</v>
      </c>
      <c r="I12" s="19" t="s">
        <v>589</v>
      </c>
      <c r="J12" s="20" t="s">
        <v>348</v>
      </c>
      <c r="K12" s="19" t="s">
        <v>295</v>
      </c>
      <c r="L12" s="19" t="s">
        <v>297</v>
      </c>
      <c r="M12" s="19" t="s">
        <v>570</v>
      </c>
      <c r="N12" s="4" t="e">
        <f>'T1_Podaci_varijable '!H102/('T1_Podaci_varijable '!H46+'T1_Podaci_varijable '!H81)*100</f>
        <v>#DIV/0!</v>
      </c>
    </row>
    <row r="13" spans="1:14" ht="40.799999999999997">
      <c r="A13" s="31" t="s">
        <v>5</v>
      </c>
      <c r="B13" s="17">
        <v>12</v>
      </c>
      <c r="C13" s="18" t="s">
        <v>244</v>
      </c>
      <c r="D13" s="19" t="s">
        <v>3</v>
      </c>
      <c r="E13" s="19" t="s">
        <v>588</v>
      </c>
      <c r="F13" s="20" t="s">
        <v>347</v>
      </c>
      <c r="G13" s="19" t="s">
        <v>345</v>
      </c>
      <c r="H13" s="19" t="s">
        <v>297</v>
      </c>
      <c r="I13" s="19" t="s">
        <v>549</v>
      </c>
      <c r="J13" s="20" t="s">
        <v>353</v>
      </c>
      <c r="K13" s="19" t="s">
        <v>354</v>
      </c>
      <c r="L13" s="19" t="s">
        <v>297</v>
      </c>
      <c r="M13" s="19" t="s">
        <v>363</v>
      </c>
      <c r="N13" s="4" t="e">
        <f>('T1_Podaci_varijable '!H45+'T1_Podaci_varijable '!H80)/('T1_Podaci_varijable '!H47+'T1_Podaci_varijable '!H82)*100</f>
        <v>#DIV/0!</v>
      </c>
    </row>
    <row r="14" spans="1:14" ht="30.6">
      <c r="A14" s="31" t="s">
        <v>5</v>
      </c>
      <c r="B14" s="17">
        <v>13</v>
      </c>
      <c r="C14" s="18" t="s">
        <v>245</v>
      </c>
      <c r="D14" s="19" t="s">
        <v>3</v>
      </c>
      <c r="E14" s="19" t="s">
        <v>588</v>
      </c>
      <c r="F14" s="20" t="s">
        <v>347</v>
      </c>
      <c r="G14" s="19" t="s">
        <v>293</v>
      </c>
      <c r="H14" s="19" t="s">
        <v>297</v>
      </c>
      <c r="I14" s="19" t="s">
        <v>550</v>
      </c>
      <c r="J14" s="20" t="s">
        <v>491</v>
      </c>
      <c r="K14" s="19" t="s">
        <v>364</v>
      </c>
      <c r="L14" s="19" t="s">
        <v>297</v>
      </c>
      <c r="M14" s="19" t="s">
        <v>365</v>
      </c>
      <c r="N14" s="4" t="e">
        <f>('T1_Podaci_varijable '!H45+'T1_Podaci_varijable '!H80)/('T1_Podaci_varijable '!H48+'T1_Podaci_varijable '!H83)*100</f>
        <v>#DIV/0!</v>
      </c>
    </row>
    <row r="15" spans="1:14" ht="20.399999999999999">
      <c r="A15" s="31" t="s">
        <v>5</v>
      </c>
      <c r="B15" s="17">
        <v>14</v>
      </c>
      <c r="C15" s="18" t="s">
        <v>246</v>
      </c>
      <c r="D15" s="19" t="s">
        <v>3</v>
      </c>
      <c r="E15" s="19">
        <f>'T1_Podaci_varijable '!B45</f>
        <v>44</v>
      </c>
      <c r="F15" s="20" t="str">
        <f>'T1_Podaci_varijable '!D45</f>
        <v>G01</v>
      </c>
      <c r="G15" s="19" t="str">
        <f>'T1_Podaci_varijable '!E45</f>
        <v xml:space="preserve">Ukupni prihodi (djelatnost vodoopskrbe) </v>
      </c>
      <c r="H15" s="19" t="str">
        <f>'T1_Podaci_varijable '!G45</f>
        <v>eur</v>
      </c>
      <c r="I15" s="19">
        <f>'T1_Podaci_varijable '!B46</f>
        <v>45</v>
      </c>
      <c r="J15" s="20" t="str">
        <f>'T1_Podaci_varijable '!D46</f>
        <v>G04</v>
      </c>
      <c r="K15" s="19" t="str">
        <f>'T1_Podaci_varijable '!E46</f>
        <v xml:space="preserve">Ukupni troškovi (djelatnost vodoopskrbe) </v>
      </c>
      <c r="L15" s="19" t="str">
        <f>'T1_Podaci_varijable '!G46</f>
        <v>eur</v>
      </c>
      <c r="M15" s="19" t="s">
        <v>366</v>
      </c>
      <c r="N15" s="4" t="e">
        <f>'T1_Podaci_varijable '!H45/'T1_Podaci_varijable '!H46*100</f>
        <v>#DIV/0!</v>
      </c>
    </row>
    <row r="16" spans="1:14" ht="30.6">
      <c r="A16" s="31" t="s">
        <v>5</v>
      </c>
      <c r="B16" s="17">
        <v>15</v>
      </c>
      <c r="C16" s="18" t="s">
        <v>247</v>
      </c>
      <c r="D16" s="19" t="s">
        <v>3</v>
      </c>
      <c r="E16" s="19">
        <f>'T1_Podaci_varijable '!B45</f>
        <v>44</v>
      </c>
      <c r="F16" s="20" t="str">
        <f>'T1_Podaci_varijable '!D45</f>
        <v>G01</v>
      </c>
      <c r="G16" s="19" t="str">
        <f>'T1_Podaci_varijable '!E45</f>
        <v xml:space="preserve">Ukupni prihodi (djelatnost vodoopskrbe) </v>
      </c>
      <c r="H16" s="19" t="str">
        <f>'T1_Podaci_varijable '!G45</f>
        <v>eur</v>
      </c>
      <c r="I16" s="19">
        <f>'T1_Podaci_varijable '!B47</f>
        <v>46</v>
      </c>
      <c r="J16" s="20" t="str">
        <f>'T1_Podaci_varijable '!D47</f>
        <v>G05</v>
      </c>
      <c r="K16" s="19" t="s">
        <v>367</v>
      </c>
      <c r="L16" s="19" t="str">
        <f>'T1_Podaci_varijable '!G47</f>
        <v>eur</v>
      </c>
      <c r="M16" s="19" t="s">
        <v>368</v>
      </c>
      <c r="N16" s="4" t="e">
        <f>'T1_Podaci_varijable '!H45/'T1_Podaci_varijable '!H47*100</f>
        <v>#DIV/0!</v>
      </c>
    </row>
    <row r="17" spans="1:14" ht="20.399999999999999">
      <c r="A17" s="31" t="s">
        <v>5</v>
      </c>
      <c r="B17" s="17">
        <v>16</v>
      </c>
      <c r="C17" s="18" t="s">
        <v>248</v>
      </c>
      <c r="D17" s="19" t="s">
        <v>3</v>
      </c>
      <c r="E17" s="19">
        <f>'T1_Podaci_varijable '!B45</f>
        <v>44</v>
      </c>
      <c r="F17" s="20" t="str">
        <f>'T1_Podaci_varijable '!D45</f>
        <v>G01</v>
      </c>
      <c r="G17" s="19" t="str">
        <f>'T1_Podaci_varijable '!E45</f>
        <v xml:space="preserve">Ukupni prihodi (djelatnost vodoopskrbe) </v>
      </c>
      <c r="H17" s="19" t="str">
        <f>'T1_Podaci_varijable '!G45</f>
        <v>eur</v>
      </c>
      <c r="I17" s="19">
        <f>'T1_Podaci_varijable '!B48</f>
        <v>47</v>
      </c>
      <c r="J17" s="20" t="str">
        <f>'T1_Podaci_varijable '!D48</f>
        <v>G06</v>
      </c>
      <c r="K17" s="19" t="str">
        <f>'T1_Podaci_varijable '!E48</f>
        <v xml:space="preserve">Kapitalni troškovi (djelatnost vodoopskrbe) </v>
      </c>
      <c r="L17" s="19" t="str">
        <f>'T1_Podaci_varijable '!G48</f>
        <v>eur</v>
      </c>
      <c r="M17" s="19" t="s">
        <v>369</v>
      </c>
      <c r="N17" s="4" t="e">
        <f>'T1_Podaci_varijable '!H45/'T1_Podaci_varijable '!H48*100</f>
        <v>#DIV/0!</v>
      </c>
    </row>
    <row r="18" spans="1:14" ht="20.399999999999999">
      <c r="A18" s="31" t="s">
        <v>5</v>
      </c>
      <c r="B18" s="17">
        <v>17</v>
      </c>
      <c r="C18" s="18" t="s">
        <v>370</v>
      </c>
      <c r="D18" s="19" t="s">
        <v>3</v>
      </c>
      <c r="E18" s="19">
        <f>'T1_Podaci_varijable '!B80</f>
        <v>79</v>
      </c>
      <c r="F18" s="20" t="str">
        <f>'T1_Podaci_varijable '!D80</f>
        <v>wG01</v>
      </c>
      <c r="G18" s="19" t="str">
        <f>'T1_Podaci_varijable '!E80</f>
        <v xml:space="preserve">Ukupni prihodi (djelatnost odvodnje i pročišćavanja) </v>
      </c>
      <c r="H18" s="19" t="str">
        <f>'T1_Podaci_varijable '!G80</f>
        <v>eur</v>
      </c>
      <c r="I18" s="19">
        <f>'T1_Podaci_varijable '!B81</f>
        <v>80</v>
      </c>
      <c r="J18" s="20" t="str">
        <f>'T1_Podaci_varijable '!D81</f>
        <v>wG05</v>
      </c>
      <c r="K18" s="19" t="str">
        <f>'T1_Podaci_varijable '!E81</f>
        <v xml:space="preserve">Ukupni troškovi (djelatnost odvodnje i pročiščavanja) </v>
      </c>
      <c r="L18" s="19" t="str">
        <f>'T1_Podaci_varijable '!G81</f>
        <v>eur</v>
      </c>
      <c r="M18" s="19" t="s">
        <v>376</v>
      </c>
      <c r="N18" s="4" t="e">
        <f>'T1_Podaci_varijable '!H80/'T1_Podaci_varijable '!H81*100</f>
        <v>#DIV/0!</v>
      </c>
    </row>
    <row r="19" spans="1:14" ht="30.6">
      <c r="A19" s="31" t="s">
        <v>5</v>
      </c>
      <c r="B19" s="17">
        <v>18</v>
      </c>
      <c r="C19" s="18" t="s">
        <v>249</v>
      </c>
      <c r="D19" s="19" t="s">
        <v>3</v>
      </c>
      <c r="E19" s="19">
        <f>'T1_Podaci_varijable '!B80</f>
        <v>79</v>
      </c>
      <c r="F19" s="20" t="str">
        <f>'T1_Podaci_varijable '!D80</f>
        <v>wG01</v>
      </c>
      <c r="G19" s="19" t="str">
        <f>'T1_Podaci_varijable '!E80</f>
        <v xml:space="preserve">Ukupni prihodi (djelatnost odvodnje i pročišćavanja) </v>
      </c>
      <c r="H19" s="19" t="str">
        <f>'T1_Podaci_varijable '!G80</f>
        <v>eur</v>
      </c>
      <c r="I19" s="19">
        <f>'T1_Podaci_varijable '!B82</f>
        <v>81</v>
      </c>
      <c r="J19" s="20" t="str">
        <f>'T1_Podaci_varijable '!D82</f>
        <v>wG06</v>
      </c>
      <c r="K19" s="19" t="s">
        <v>375</v>
      </c>
      <c r="L19" s="19" t="str">
        <f>'T1_Podaci_varijable '!G83</f>
        <v>eur</v>
      </c>
      <c r="M19" s="19" t="s">
        <v>377</v>
      </c>
      <c r="N19" s="4" t="e">
        <f>'T1_Podaci_varijable '!H80/'T1_Podaci_varijable '!H82*100</f>
        <v>#DIV/0!</v>
      </c>
    </row>
    <row r="20" spans="1:14" ht="20.399999999999999">
      <c r="A20" s="31" t="s">
        <v>5</v>
      </c>
      <c r="B20" s="17">
        <v>19</v>
      </c>
      <c r="C20" s="18" t="s">
        <v>250</v>
      </c>
      <c r="D20" s="19" t="s">
        <v>3</v>
      </c>
      <c r="E20" s="19">
        <f>'T1_Podaci_varijable '!B80</f>
        <v>79</v>
      </c>
      <c r="F20" s="20" t="str">
        <f>'T1_Podaci_varijable '!D80</f>
        <v>wG01</v>
      </c>
      <c r="G20" s="19" t="str">
        <f>'T1_Podaci_varijable '!E80</f>
        <v xml:space="preserve">Ukupni prihodi (djelatnost odvodnje i pročišćavanja) </v>
      </c>
      <c r="H20" s="19" t="str">
        <f>'T1_Podaci_varijable '!G80</f>
        <v>eur</v>
      </c>
      <c r="I20" s="19">
        <f>'T1_Podaci_varijable '!B83</f>
        <v>82</v>
      </c>
      <c r="J20" s="20" t="str">
        <f>'T1_Podaci_varijable '!D83</f>
        <v>wG07</v>
      </c>
      <c r="K20" s="19" t="str">
        <f>'T1_Podaci_varijable '!E83</f>
        <v xml:space="preserve">Kapitalni troškovi (djelatnost odvodnje i pročišćavanja) </v>
      </c>
      <c r="L20" s="19" t="str">
        <f>'T1_Podaci_varijable '!G83</f>
        <v>eur</v>
      </c>
      <c r="M20" s="19" t="s">
        <v>378</v>
      </c>
      <c r="N20" s="4" t="e">
        <f>'T1_Podaci_varijable '!H80/'T1_Podaci_varijable '!H83*100</f>
        <v>#DIV/0!</v>
      </c>
    </row>
    <row r="21" spans="1:14" ht="30.6">
      <c r="A21" s="31" t="s">
        <v>5</v>
      </c>
      <c r="B21" s="17">
        <v>20</v>
      </c>
      <c r="C21" s="18" t="s">
        <v>251</v>
      </c>
      <c r="D21" s="19" t="s">
        <v>3</v>
      </c>
      <c r="E21" s="19" t="s">
        <v>591</v>
      </c>
      <c r="F21" s="20" t="s">
        <v>56</v>
      </c>
      <c r="G21" s="19" t="s">
        <v>379</v>
      </c>
      <c r="H21" s="19" t="s">
        <v>297</v>
      </c>
      <c r="I21" s="19">
        <f>'T1_Podaci_varijable '!B58</f>
        <v>57</v>
      </c>
      <c r="J21" s="20" t="str">
        <f>'T1_Podaci_varijable '!D58</f>
        <v>G50</v>
      </c>
      <c r="K21" s="19" t="s">
        <v>385</v>
      </c>
      <c r="L21" s="19" t="s">
        <v>297</v>
      </c>
      <c r="M21" s="19" t="s">
        <v>58</v>
      </c>
      <c r="N21" s="4" t="e">
        <f>('T1_Podaci_varijable '!H58-'T1_Podaci_varijable '!H57)/'T1_Podaci_varijable '!H58*100</f>
        <v>#DIV/0!</v>
      </c>
    </row>
    <row r="22" spans="1:14" ht="30.6">
      <c r="A22" s="31" t="s">
        <v>5</v>
      </c>
      <c r="B22" s="17">
        <v>21</v>
      </c>
      <c r="C22" s="18" t="s">
        <v>252</v>
      </c>
      <c r="D22" s="19" t="s">
        <v>3</v>
      </c>
      <c r="E22" s="26" t="s">
        <v>588</v>
      </c>
      <c r="F22" s="20" t="s">
        <v>347</v>
      </c>
      <c r="G22" s="26" t="s">
        <v>585</v>
      </c>
      <c r="H22" s="19" t="s">
        <v>297</v>
      </c>
      <c r="I22" s="19">
        <f>'T1_Podaci_varijable '!B58</f>
        <v>57</v>
      </c>
      <c r="J22" s="20" t="str">
        <f>'T1_Podaci_varijable '!D58</f>
        <v>G50</v>
      </c>
      <c r="K22" s="19" t="s">
        <v>385</v>
      </c>
      <c r="L22" s="19" t="str">
        <f>'T1_Podaci_varijable '!G58</f>
        <v>eur</v>
      </c>
      <c r="M22" s="26" t="s">
        <v>586</v>
      </c>
      <c r="N22" s="38" t="e">
        <f>('T1_Podaci_varijable '!H45+'T1_Podaci_varijable '!H80)/'T1_Podaci_varijable '!H58*100</f>
        <v>#DIV/0!</v>
      </c>
    </row>
    <row r="23" spans="1:14" ht="30.6">
      <c r="A23" s="31" t="s">
        <v>5</v>
      </c>
      <c r="B23" s="17">
        <v>22</v>
      </c>
      <c r="C23" s="18" t="s">
        <v>253</v>
      </c>
      <c r="D23" s="19" t="s">
        <v>3</v>
      </c>
      <c r="E23" s="19">
        <f>'T1_Podaci_varijable '!B55</f>
        <v>54</v>
      </c>
      <c r="F23" s="20" t="s">
        <v>60</v>
      </c>
      <c r="G23" s="19" t="s">
        <v>386</v>
      </c>
      <c r="H23" s="19" t="str">
        <f>'T1_Podaci_varijable '!G55</f>
        <v>eur</v>
      </c>
      <c r="I23" s="19">
        <f>'T1_Podaci_varijable '!B56</f>
        <v>55</v>
      </c>
      <c r="J23" s="20" t="str">
        <f>'T1_Podaci_varijable '!D56</f>
        <v>G46</v>
      </c>
      <c r="K23" s="19" t="s">
        <v>384</v>
      </c>
      <c r="L23" s="19" t="str">
        <f>'T1_Podaci_varijable '!G56</f>
        <v>eur</v>
      </c>
      <c r="M23" s="19" t="s">
        <v>59</v>
      </c>
      <c r="N23" s="4" t="e">
        <f>'T1_Podaci_varijable '!H55/'T1_Podaci_varijable '!H56*100</f>
        <v>#DIV/0!</v>
      </c>
    </row>
    <row r="24" spans="1:14" ht="20.399999999999999">
      <c r="A24" s="31" t="s">
        <v>5</v>
      </c>
      <c r="B24" s="17">
        <v>23</v>
      </c>
      <c r="C24" s="18" t="s">
        <v>254</v>
      </c>
      <c r="D24" s="19" t="s">
        <v>3</v>
      </c>
      <c r="E24" s="19">
        <f>'T1_Podaci_varijable '!B53</f>
        <v>52</v>
      </c>
      <c r="F24" s="20" t="str">
        <f>'T1_Podaci_varijable '!D53</f>
        <v>G43</v>
      </c>
      <c r="G24" s="19" t="str">
        <f>'T1_Podaci_varijable '!E53</f>
        <v>Potraživanja od kupaca (na razini JIVU-a)</v>
      </c>
      <c r="H24" s="19" t="s">
        <v>297</v>
      </c>
      <c r="I24" s="19" t="s">
        <v>592</v>
      </c>
      <c r="J24" s="20" t="s">
        <v>62</v>
      </c>
      <c r="K24" s="19" t="s">
        <v>387</v>
      </c>
      <c r="L24" s="19" t="s">
        <v>297</v>
      </c>
      <c r="M24" s="26" t="s">
        <v>609</v>
      </c>
      <c r="N24" s="4" t="e">
        <f>(1-(('T1_Podaci_varijable '!H53)/('T1_Podaci_varijable '!H54+'T1_Podaci_varijable '!H88)))*100</f>
        <v>#DIV/0!</v>
      </c>
    </row>
    <row r="25" spans="1:14" ht="30.6">
      <c r="A25" s="31" t="s">
        <v>6</v>
      </c>
      <c r="B25" s="22">
        <v>24</v>
      </c>
      <c r="C25" s="23" t="s">
        <v>255</v>
      </c>
      <c r="D25" s="24" t="s">
        <v>3</v>
      </c>
      <c r="E25" s="19">
        <f>'T1_Podaci_varijable '!B19</f>
        <v>18</v>
      </c>
      <c r="F25" s="20" t="str">
        <f>'T1_Podaci_varijable '!D19</f>
        <v>B28</v>
      </c>
      <c r="G25" s="19" t="str">
        <f>'T1_Podaci_varijable '!E19</f>
        <v xml:space="preserve">Broj radnih mjesta pokrivenih adekvatno kvalificiranim osobljem na razini cijelog JIVU </v>
      </c>
      <c r="H25" s="19" t="str">
        <f>'T1_Podaci_varijable '!G19</f>
        <v>Br.</v>
      </c>
      <c r="I25" s="19">
        <f>'T1_Podaci_varijable '!B20</f>
        <v>19</v>
      </c>
      <c r="J25" s="20" t="str">
        <f>'T1_Podaci_varijable '!D20</f>
        <v>B29</v>
      </c>
      <c r="K25" s="19" t="s">
        <v>390</v>
      </c>
      <c r="L25" s="19" t="str">
        <f>'T1_Podaci_varijable '!G20</f>
        <v>Br.</v>
      </c>
      <c r="M25" s="19" t="s">
        <v>63</v>
      </c>
      <c r="N25" s="4" t="e">
        <f>'T1_Podaci_varijable '!H19/'T1_Podaci_varijable '!H20*100</f>
        <v>#DIV/0!</v>
      </c>
    </row>
    <row r="26" spans="1:14" ht="30.6">
      <c r="A26" s="31" t="s">
        <v>6</v>
      </c>
      <c r="B26" s="22">
        <v>25</v>
      </c>
      <c r="C26" s="25" t="s">
        <v>256</v>
      </c>
      <c r="D26" s="24" t="s">
        <v>7</v>
      </c>
      <c r="E26" s="19">
        <f>'T1_Podaci_varijable '!B15</f>
        <v>14</v>
      </c>
      <c r="F26" s="20" t="str">
        <f>'T1_Podaci_varijable '!D15</f>
        <v>B01</v>
      </c>
      <c r="G26" s="26" t="str">
        <f>'T1_Podaci_varijable '!E15</f>
        <v xml:space="preserve">Ukupan broj zaposlenika u vodoopskrbi </v>
      </c>
      <c r="H26" s="26" t="str">
        <f>'T1_Podaci_varijable '!G15</f>
        <v>Br.</v>
      </c>
      <c r="I26" s="26">
        <f>'T1_Podaci_varijable '!B21</f>
        <v>20</v>
      </c>
      <c r="J26" s="20" t="str">
        <f>'T1_Podaci_varijable '!D21</f>
        <v>C08</v>
      </c>
      <c r="K26" s="19" t="str">
        <f>'T1_Podaci_varijable '!E21</f>
        <v xml:space="preserve">Duljina vodoopskrbne mreže </v>
      </c>
      <c r="L26" s="19" t="str">
        <f>'T1_Podaci_varijable '!G21</f>
        <v>km</v>
      </c>
      <c r="M26" s="19" t="s">
        <v>392</v>
      </c>
      <c r="N26" s="4" t="e">
        <f>'T1_Podaci_varijable '!H15/'T1_Podaci_varijable '!H21*100</f>
        <v>#DIV/0!</v>
      </c>
    </row>
    <row r="27" spans="1:14" ht="30.6">
      <c r="A27" s="31" t="s">
        <v>6</v>
      </c>
      <c r="B27" s="22">
        <v>26</v>
      </c>
      <c r="C27" s="23" t="s">
        <v>302</v>
      </c>
      <c r="D27" s="24" t="s">
        <v>8</v>
      </c>
      <c r="E27" s="19">
        <f>'T1_Podaci_varijable '!B17</f>
        <v>16</v>
      </c>
      <c r="F27" s="20" t="str">
        <f>'T1_Podaci_varijable '!D17</f>
        <v>B10</v>
      </c>
      <c r="G27" s="19" t="str">
        <f>'T1_Podaci_varijable '!E17</f>
        <v xml:space="preserve">Broj zaposlenika zaduženih za objekte za kondicioniranje vode (djelatnost vodoopskrbe) </v>
      </c>
      <c r="H27" s="19" t="str">
        <f>'T1_Podaci_varijable '!G17</f>
        <v>Br.</v>
      </c>
      <c r="I27" s="19">
        <f>'T1_Podaci_varijable '!B43</f>
        <v>42</v>
      </c>
      <c r="J27" s="20" t="str">
        <f>'T1_Podaci_varijable '!D43</f>
        <v>F01</v>
      </c>
      <c r="K27" s="19" t="str">
        <f>'T1_Podaci_varijable '!E43</f>
        <v>Broj stanovnika priključenih na sustav javne vodoopskrbe</v>
      </c>
      <c r="L27" s="19" t="str">
        <f>'T1_Podaci_varijable '!G43</f>
        <v>Br.</v>
      </c>
      <c r="M27" s="19" t="s">
        <v>393</v>
      </c>
      <c r="N27" s="4" t="e">
        <f>'T1_Podaci_varijable '!H17/'T1_Podaci_varijable '!H43*1000</f>
        <v>#DIV/0!</v>
      </c>
    </row>
    <row r="28" spans="1:14" ht="30.6">
      <c r="A28" s="31" t="s">
        <v>6</v>
      </c>
      <c r="B28" s="22">
        <v>27</v>
      </c>
      <c r="C28" s="23" t="s">
        <v>257</v>
      </c>
      <c r="D28" s="24" t="s">
        <v>9</v>
      </c>
      <c r="E28" s="19">
        <f>'T1_Podaci_varijable '!B61</f>
        <v>60</v>
      </c>
      <c r="F28" s="20" t="str">
        <f>'T1_Podaci_varijable '!D61</f>
        <v>wB02</v>
      </c>
      <c r="G28" s="19" t="str">
        <f>'T1_Podaci_varijable '!E61</f>
        <v>Broj zaposlenika u tehničkoj službi na uređajima za pročišćavanje otpadnih voda (UPOV)</v>
      </c>
      <c r="H28" s="19" t="str">
        <f>'T1_Podaci_varijable '!G61</f>
        <v>Br.</v>
      </c>
      <c r="I28" s="19" t="s">
        <v>593</v>
      </c>
      <c r="J28" s="20" t="s">
        <v>396</v>
      </c>
      <c r="K28" s="19" t="s">
        <v>296</v>
      </c>
      <c r="L28" s="19" t="str">
        <f>'T1_Podaci_varijable '!G78</f>
        <v>e.s.</v>
      </c>
      <c r="M28" s="19" t="s">
        <v>397</v>
      </c>
      <c r="N28" s="4" t="e">
        <f>'T1_Podaci_varijable '!H61/('T1_Podaci_varijable '!H78+'T1_Podaci_varijable '!H79)*1000</f>
        <v>#DIV/0!</v>
      </c>
    </row>
    <row r="29" spans="1:14" ht="20.399999999999999">
      <c r="A29" s="31" t="s">
        <v>6</v>
      </c>
      <c r="B29" s="22">
        <v>28</v>
      </c>
      <c r="C29" s="23" t="s">
        <v>258</v>
      </c>
      <c r="D29" s="24" t="s">
        <v>10</v>
      </c>
      <c r="E29" s="19" t="s">
        <v>594</v>
      </c>
      <c r="F29" s="20" t="s">
        <v>402</v>
      </c>
      <c r="G29" s="19" t="s">
        <v>405</v>
      </c>
      <c r="H29" s="19" t="str">
        <f>'T1_Podaci_varijable '!G62</f>
        <v>Br.</v>
      </c>
      <c r="I29" s="19">
        <f>'T1_Podaci_varijable '!B63</f>
        <v>62</v>
      </c>
      <c r="J29" s="20" t="str">
        <f>'T1_Podaci_varijable '!D63</f>
        <v>wC01</v>
      </c>
      <c r="K29" s="19" t="str">
        <f>'T1_Podaci_varijable '!E63</f>
        <v xml:space="preserve">Ukupna duljina kanalizacijske mreže </v>
      </c>
      <c r="L29" s="19" t="str">
        <f>'T1_Podaci_varijable '!G63</f>
        <v>km</v>
      </c>
      <c r="M29" s="19" t="s">
        <v>406</v>
      </c>
      <c r="N29" s="4" t="e">
        <f>('T1_Podaci_varijable '!H60-'T1_Podaci_varijable '!H61)/'T1_Podaci_varijable '!H63*100</f>
        <v>#DIV/0!</v>
      </c>
    </row>
    <row r="30" spans="1:14" ht="81.599999999999994">
      <c r="A30" s="31" t="s">
        <v>6</v>
      </c>
      <c r="B30" s="22">
        <v>29</v>
      </c>
      <c r="C30" s="23" t="s">
        <v>259</v>
      </c>
      <c r="D30" s="24" t="s">
        <v>11</v>
      </c>
      <c r="E30" s="19" t="s">
        <v>595</v>
      </c>
      <c r="F30" s="20" t="s">
        <v>408</v>
      </c>
      <c r="G30" s="19" t="s">
        <v>398</v>
      </c>
      <c r="H30" s="19" t="s">
        <v>116</v>
      </c>
      <c r="I30" s="19" t="s">
        <v>596</v>
      </c>
      <c r="J30" s="27" t="s">
        <v>66</v>
      </c>
      <c r="K30" s="19" t="s">
        <v>416</v>
      </c>
      <c r="L30" s="19" t="s">
        <v>116</v>
      </c>
      <c r="M30" s="19" t="s">
        <v>509</v>
      </c>
      <c r="N30" s="4" t="e">
        <f>('T1_Podaci_varijable '!H15+'T1_Podaci_varijable '!H60)/('T1_Podaci_varijable '!H22+'T1_Podaci_varijable '!H64)*1000</f>
        <v>#DIV/0!</v>
      </c>
    </row>
    <row r="31" spans="1:14" ht="63">
      <c r="A31" s="31" t="s">
        <v>6</v>
      </c>
      <c r="B31" s="22">
        <v>30</v>
      </c>
      <c r="C31" s="23" t="s">
        <v>260</v>
      </c>
      <c r="D31" s="24" t="s">
        <v>12</v>
      </c>
      <c r="E31" s="19" t="s">
        <v>595</v>
      </c>
      <c r="F31" s="20" t="s">
        <v>408</v>
      </c>
      <c r="G31" s="19" t="s">
        <v>398</v>
      </c>
      <c r="H31" s="19" t="s">
        <v>116</v>
      </c>
      <c r="I31" s="19" t="s">
        <v>597</v>
      </c>
      <c r="J31" s="27" t="s">
        <v>410</v>
      </c>
      <c r="K31" s="19" t="s">
        <v>576</v>
      </c>
      <c r="L31" s="19" t="str">
        <f>'T1_Podaci_varijable '!G80</f>
        <v>eur</v>
      </c>
      <c r="M31" s="19" t="s">
        <v>409</v>
      </c>
      <c r="N31" s="4" t="e">
        <f>('T1_Podaci_varijable '!H15+'T1_Podaci_varijable '!H60)/('T1_Podaci_varijable '!H4+'T1_Podaci_varijable '!H59)*1000000</f>
        <v>#DIV/0!</v>
      </c>
    </row>
    <row r="32" spans="1:14" ht="81.599999999999994">
      <c r="A32" s="31" t="s">
        <v>6</v>
      </c>
      <c r="B32" s="22">
        <v>31</v>
      </c>
      <c r="C32" s="23" t="s">
        <v>412</v>
      </c>
      <c r="D32" s="24" t="s">
        <v>13</v>
      </c>
      <c r="E32" s="19" t="s">
        <v>598</v>
      </c>
      <c r="F32" s="27" t="s">
        <v>411</v>
      </c>
      <c r="G32" s="19" t="s">
        <v>67</v>
      </c>
      <c r="H32" s="19" t="s">
        <v>116</v>
      </c>
      <c r="I32" s="19" t="s">
        <v>596</v>
      </c>
      <c r="J32" s="27" t="s">
        <v>66</v>
      </c>
      <c r="K32" s="19" t="s">
        <v>416</v>
      </c>
      <c r="L32" s="19" t="s">
        <v>116</v>
      </c>
      <c r="M32" s="19" t="s">
        <v>414</v>
      </c>
      <c r="N32" s="4" t="e">
        <f>('T1_Podaci_varijable '!H16+'T1_Podaci_varijable '!H61+'T1_Podaci_varijable '!H62)/('T1_Podaci_varijable '!H22+'T1_Podaci_varijable '!H64)*1000</f>
        <v>#DIV/0!</v>
      </c>
    </row>
    <row r="33" spans="1:15" ht="61.2">
      <c r="A33" s="31" t="s">
        <v>6</v>
      </c>
      <c r="B33" s="22">
        <v>32</v>
      </c>
      <c r="C33" s="23" t="s">
        <v>413</v>
      </c>
      <c r="D33" s="24" t="s">
        <v>14</v>
      </c>
      <c r="E33" s="19" t="s">
        <v>598</v>
      </c>
      <c r="F33" s="27" t="s">
        <v>411</v>
      </c>
      <c r="G33" s="19" t="s">
        <v>67</v>
      </c>
      <c r="H33" s="19" t="s">
        <v>116</v>
      </c>
      <c r="I33" s="19" t="s">
        <v>599</v>
      </c>
      <c r="J33" s="27" t="s">
        <v>415</v>
      </c>
      <c r="K33" s="19" t="s">
        <v>417</v>
      </c>
      <c r="L33" s="19" t="s">
        <v>116</v>
      </c>
      <c r="M33" s="26" t="s">
        <v>418</v>
      </c>
      <c r="N33" s="4" t="e">
        <f>('T1_Podaci_varijable '!H16+'T1_Podaci_varijable '!H61+'T1_Podaci_varijable '!H62)/('T1_Podaci_varijable '!H43+'T1_Podaci_varijable '!H76)*1000</f>
        <v>#DIV/0!</v>
      </c>
    </row>
    <row r="34" spans="1:15" ht="40.799999999999997">
      <c r="A34" s="31" t="s">
        <v>6</v>
      </c>
      <c r="B34" s="22">
        <v>33</v>
      </c>
      <c r="C34" s="23" t="s">
        <v>261</v>
      </c>
      <c r="D34" s="24" t="s">
        <v>15</v>
      </c>
      <c r="E34" s="19">
        <f>'T1_Podaci_varijable '!B16</f>
        <v>15</v>
      </c>
      <c r="F34" s="27" t="str">
        <f>'T1_Podaci_varijable '!D16</f>
        <v>B06</v>
      </c>
      <c r="G34" s="19" t="str">
        <f>'T1_Podaci_varijable '!E16</f>
        <v xml:space="preserve">Broj djelatnika tehničke službe (djelatnost vodoopskrbe) </v>
      </c>
      <c r="H34" s="19" t="s">
        <v>116</v>
      </c>
      <c r="I34" s="19">
        <f>'T1_Podaci_varijable '!B22</f>
        <v>21</v>
      </c>
      <c r="J34" s="27" t="str">
        <f>'T1_Podaci_varijable '!D22</f>
        <v>C24</v>
      </c>
      <c r="K34" s="19" t="str">
        <f>'T1_Podaci_varijable '!E22</f>
        <v>Broj priključaka vodoopskrbe</v>
      </c>
      <c r="L34" s="19" t="s">
        <v>116</v>
      </c>
      <c r="M34" s="19" t="s">
        <v>419</v>
      </c>
      <c r="N34" s="4" t="e">
        <f>'T1_Podaci_varijable '!H16/'T1_Podaci_varijable '!H22*1000</f>
        <v>#DIV/0!</v>
      </c>
    </row>
    <row r="35" spans="1:15" ht="51">
      <c r="A35" s="31" t="s">
        <v>6</v>
      </c>
      <c r="B35" s="22">
        <v>34</v>
      </c>
      <c r="C35" s="23" t="s">
        <v>303</v>
      </c>
      <c r="D35" s="24" t="s">
        <v>16</v>
      </c>
      <c r="E35" s="19">
        <f>'T1_Podaci_varijable '!B16</f>
        <v>15</v>
      </c>
      <c r="F35" s="27" t="str">
        <f>'T1_Podaci_varijable '!D16</f>
        <v>B06</v>
      </c>
      <c r="G35" s="19" t="str">
        <f>'T1_Podaci_varijable '!E16</f>
        <v xml:space="preserve">Broj djelatnika tehničke službe (djelatnost vodoopskrbe) </v>
      </c>
      <c r="H35" s="19" t="s">
        <v>116</v>
      </c>
      <c r="I35" s="19">
        <f>'T1_Podaci_varijable '!B43</f>
        <v>42</v>
      </c>
      <c r="J35" s="27" t="str">
        <f>'T1_Podaci_varijable '!D43</f>
        <v>F01</v>
      </c>
      <c r="K35" s="19" t="str">
        <f>'T1_Podaci_varijable '!E43</f>
        <v>Broj stanovnika priključenih na sustav javne vodoopskrbe</v>
      </c>
      <c r="L35" s="19" t="s">
        <v>116</v>
      </c>
      <c r="M35" s="19" t="s">
        <v>420</v>
      </c>
      <c r="N35" s="4" t="e">
        <f>'T1_Podaci_varijable '!H16/'T1_Podaci_varijable '!H43*1000</f>
        <v>#DIV/0!</v>
      </c>
      <c r="O35" s="10"/>
    </row>
    <row r="36" spans="1:15" ht="40.799999999999997">
      <c r="A36" s="31" t="s">
        <v>6</v>
      </c>
      <c r="B36" s="22">
        <v>35</v>
      </c>
      <c r="C36" s="23" t="s">
        <v>262</v>
      </c>
      <c r="D36" s="24" t="s">
        <v>15</v>
      </c>
      <c r="E36" s="19">
        <f>'T1_Podaci_varijable '!B18</f>
        <v>17</v>
      </c>
      <c r="F36" s="27" t="str">
        <f>'T1_Podaci_varijable '!D18</f>
        <v>B30</v>
      </c>
      <c r="G36" s="19" t="str">
        <f>'T1_Podaci_varijable '!E18</f>
        <v xml:space="preserve">Broj djelatnika zaduženih za vodne gubitke (djelatnost vodoopskrbe) </v>
      </c>
      <c r="H36" s="19" t="s">
        <v>116</v>
      </c>
      <c r="I36" s="19">
        <f>'T1_Podaci_varijable '!B22</f>
        <v>21</v>
      </c>
      <c r="J36" s="27" t="str">
        <f>'T1_Podaci_varijable '!D22</f>
        <v>C24</v>
      </c>
      <c r="K36" s="19" t="str">
        <f>K34</f>
        <v>Broj priključaka vodoopskrbe</v>
      </c>
      <c r="L36" s="19" t="s">
        <v>116</v>
      </c>
      <c r="M36" s="19" t="s">
        <v>185</v>
      </c>
      <c r="N36" s="4" t="e">
        <f>'T1_Podaci_varijable '!H18/'T1_Podaci_varijable '!H22*1000</f>
        <v>#DIV/0!</v>
      </c>
    </row>
    <row r="37" spans="1:15" ht="20.399999999999999">
      <c r="A37" s="31" t="s">
        <v>6</v>
      </c>
      <c r="B37" s="22">
        <v>36</v>
      </c>
      <c r="C37" s="23" t="s">
        <v>263</v>
      </c>
      <c r="D37" s="24" t="s">
        <v>3</v>
      </c>
      <c r="E37" s="19">
        <f>'T1_Podaci_varijable '!B16</f>
        <v>15</v>
      </c>
      <c r="F37" s="27" t="str">
        <f>'T1_Podaci_varijable '!D16</f>
        <v>B06</v>
      </c>
      <c r="G37" s="19" t="str">
        <f>'T1_Podaci_varijable '!E16</f>
        <v xml:space="preserve">Broj djelatnika tehničke službe (djelatnost vodoopskrbe) </v>
      </c>
      <c r="H37" s="19" t="str">
        <f>'T1_Podaci_varijable '!G16</f>
        <v>Br.</v>
      </c>
      <c r="I37" s="19" t="s">
        <v>595</v>
      </c>
      <c r="J37" s="27" t="s">
        <v>408</v>
      </c>
      <c r="K37" s="19" t="s">
        <v>421</v>
      </c>
      <c r="L37" s="19" t="s">
        <v>116</v>
      </c>
      <c r="M37" s="19" t="s">
        <v>422</v>
      </c>
      <c r="N37" s="4" t="e">
        <f>'T1_Podaci_varijable '!H16/('T1_Podaci_varijable '!H15+'T1_Podaci_varijable '!H60)*100</f>
        <v>#DIV/0!</v>
      </c>
    </row>
    <row r="38" spans="1:15" ht="40.799999999999997">
      <c r="A38" s="31" t="s">
        <v>6</v>
      </c>
      <c r="B38" s="22">
        <v>37</v>
      </c>
      <c r="C38" s="23" t="s">
        <v>264</v>
      </c>
      <c r="D38" s="24" t="s">
        <v>17</v>
      </c>
      <c r="E38" s="19" t="s">
        <v>600</v>
      </c>
      <c r="F38" s="27" t="s">
        <v>423</v>
      </c>
      <c r="G38" s="19" t="s">
        <v>424</v>
      </c>
      <c r="H38" s="19" t="s">
        <v>116</v>
      </c>
      <c r="I38" s="19">
        <f>'T1_Podaci_varijable '!B64</f>
        <v>63</v>
      </c>
      <c r="J38" s="27" t="s">
        <v>70</v>
      </c>
      <c r="K38" s="19" t="str">
        <f>'T1_Podaci_varijable '!E64</f>
        <v>Broj priključaka odvodnje</v>
      </c>
      <c r="L38" s="19" t="s">
        <v>116</v>
      </c>
      <c r="M38" s="19" t="s">
        <v>426</v>
      </c>
      <c r="N38" s="4" t="e">
        <f>('T1_Podaci_varijable '!H61+'T1_Podaci_varijable '!H62)/'T1_Podaci_varijable '!H64*1000</f>
        <v>#DIV/0!</v>
      </c>
    </row>
    <row r="39" spans="1:15" ht="51">
      <c r="A39" s="31" t="s">
        <v>6</v>
      </c>
      <c r="B39" s="22">
        <v>38</v>
      </c>
      <c r="C39" s="23" t="s">
        <v>265</v>
      </c>
      <c r="D39" s="24" t="s">
        <v>18</v>
      </c>
      <c r="E39" s="19" t="s">
        <v>600</v>
      </c>
      <c r="F39" s="27" t="s">
        <v>423</v>
      </c>
      <c r="G39" s="19" t="s">
        <v>424</v>
      </c>
      <c r="H39" s="19" t="s">
        <v>116</v>
      </c>
      <c r="I39" s="19">
        <f>'T1_Podaci_varijable '!B76</f>
        <v>75</v>
      </c>
      <c r="J39" s="27" t="str">
        <f>'T1_Podaci_varijable '!D76</f>
        <v>wE04</v>
      </c>
      <c r="K39" s="19" t="str">
        <f>'T1_Podaci_varijable '!E76</f>
        <v>Broj stanovnika priključenih na sustav odvodnje</v>
      </c>
      <c r="L39" s="19" t="s">
        <v>116</v>
      </c>
      <c r="M39" s="19" t="s">
        <v>427</v>
      </c>
      <c r="N39" s="4" t="e">
        <f>('T1_Podaci_varijable '!H61+'T1_Podaci_varijable '!H62)/'T1_Podaci_varijable '!H76*1000</f>
        <v>#DIV/0!</v>
      </c>
    </row>
    <row r="40" spans="1:15" ht="20.399999999999999">
      <c r="A40" s="31" t="s">
        <v>6</v>
      </c>
      <c r="B40" s="22">
        <v>39</v>
      </c>
      <c r="C40" s="23" t="s">
        <v>266</v>
      </c>
      <c r="D40" s="24" t="s">
        <v>3</v>
      </c>
      <c r="E40" s="19" t="s">
        <v>600</v>
      </c>
      <c r="F40" s="27" t="s">
        <v>423</v>
      </c>
      <c r="G40" s="19" t="s">
        <v>424</v>
      </c>
      <c r="H40" s="19" t="s">
        <v>116</v>
      </c>
      <c r="I40" s="19" t="s">
        <v>595</v>
      </c>
      <c r="J40" s="27" t="s">
        <v>408</v>
      </c>
      <c r="K40" s="19" t="s">
        <v>421</v>
      </c>
      <c r="L40" s="19" t="s">
        <v>116</v>
      </c>
      <c r="M40" s="19" t="s">
        <v>428</v>
      </c>
      <c r="N40" s="4" t="e">
        <f>('T1_Podaci_varijable '!H61+'T1_Podaci_varijable '!H62)/('T1_Podaci_varijable '!H15+'T1_Podaci_varijable '!H60)*100</f>
        <v>#DIV/0!</v>
      </c>
    </row>
    <row r="41" spans="1:15" ht="20.399999999999999">
      <c r="A41" s="31" t="s">
        <v>31</v>
      </c>
      <c r="B41" s="17">
        <v>40</v>
      </c>
      <c r="C41" s="18" t="s">
        <v>267</v>
      </c>
      <c r="D41" s="24" t="s">
        <v>19</v>
      </c>
      <c r="E41" s="19">
        <f>'T1_Podaci_varijable '!B44</f>
        <v>43</v>
      </c>
      <c r="F41" s="27" t="str">
        <f>'T1_Podaci_varijable '!D44</f>
        <v>F16</v>
      </c>
      <c r="G41" s="19" t="s">
        <v>294</v>
      </c>
      <c r="H41" s="19" t="str">
        <f>H39</f>
        <v>Br.</v>
      </c>
      <c r="I41" s="19">
        <f>'T1_Podaci_varijable '!B22</f>
        <v>21</v>
      </c>
      <c r="J41" s="27" t="str">
        <f>'T1_Podaci_varijable '!D22</f>
        <v>C24</v>
      </c>
      <c r="K41" s="19" t="s">
        <v>68</v>
      </c>
      <c r="L41" s="19" t="s">
        <v>116</v>
      </c>
      <c r="M41" s="19" t="s">
        <v>71</v>
      </c>
      <c r="N41" s="4" t="e">
        <f>'T1_Podaci_varijable '!H44/'T1_Podaci_varijable '!H22*1000</f>
        <v>#DIV/0!</v>
      </c>
    </row>
    <row r="42" spans="1:15" ht="30.6">
      <c r="A42" s="31" t="s">
        <v>31</v>
      </c>
      <c r="B42" s="17">
        <v>41</v>
      </c>
      <c r="C42" s="18" t="s">
        <v>268</v>
      </c>
      <c r="D42" s="19" t="s">
        <v>20</v>
      </c>
      <c r="E42" s="19">
        <f>'T1_Podaci_varijable '!B14</f>
        <v>13</v>
      </c>
      <c r="F42" s="27" t="str">
        <f>'T1_Podaci_varijable '!D14</f>
        <v>A19</v>
      </c>
      <c r="G42" s="19" t="str">
        <f>'T1_Podaci_varijable '!E14</f>
        <v>Stvarni gubici JIVU-a</v>
      </c>
      <c r="H42" s="19" t="str">
        <f>'T1_Podaci_varijable '!G14</f>
        <v>m3</v>
      </c>
      <c r="I42" s="19"/>
      <c r="J42" s="27" t="s">
        <v>433</v>
      </c>
      <c r="K42" s="19" t="s">
        <v>432</v>
      </c>
      <c r="L42" s="19" t="s">
        <v>108</v>
      </c>
      <c r="M42" s="18" t="s">
        <v>431</v>
      </c>
      <c r="N42" s="4" t="e">
        <f>'T1_Podaci_varijable '!H14/((6.57*'T1_Podaci_varijable '!H21+0.256*'T1_Podaci_varijable '!H23+9.13*'T1_Podaci_varijable '!H24)*'T1_Podaci_varijable '!H25)</f>
        <v>#DIV/0!</v>
      </c>
    </row>
    <row r="43" spans="1:15" ht="30.6">
      <c r="A43" s="31" t="s">
        <v>31</v>
      </c>
      <c r="B43" s="17">
        <v>42</v>
      </c>
      <c r="C43" s="18" t="s">
        <v>186</v>
      </c>
      <c r="D43" s="19" t="s">
        <v>48</v>
      </c>
      <c r="E43" s="19">
        <f>'T1_Podaci_varijable '!B4</f>
        <v>3</v>
      </c>
      <c r="F43" s="27" t="str">
        <f>'T1_Podaci_varijable '!D4</f>
        <v>A03</v>
      </c>
      <c r="G43" s="19" t="str">
        <f>'T1_Podaci_varijable '!E4</f>
        <v>Voda koja ulazi u sustav</v>
      </c>
      <c r="H43" s="19" t="str">
        <f>'T1_Podaci_varijable '!G4</f>
        <v>m3</v>
      </c>
      <c r="I43" s="19">
        <f>'T1_Podaci_varijable '!B8</f>
        <v>7</v>
      </c>
      <c r="J43" s="27" t="str">
        <f>'T1_Podaci_varijable '!D8</f>
        <v>A10</v>
      </c>
      <c r="K43" s="19" t="str">
        <f>'T1_Podaci_varijable '!E8</f>
        <v>Fakturirana ovlaštena potrošnja JIVU-a i fakturirana ovlaštena isporučena voda drugom JIVU-u</v>
      </c>
      <c r="L43" s="19" t="str">
        <f>'T1_Podaci_varijable '!G8</f>
        <v>m3</v>
      </c>
      <c r="M43" s="26" t="s">
        <v>74</v>
      </c>
      <c r="N43" s="4">
        <f>'T1_Podaci_varijable '!H4-'T1_Podaci_varijable '!H8</f>
        <v>0</v>
      </c>
    </row>
    <row r="44" spans="1:15" ht="36" customHeight="1">
      <c r="A44" s="31" t="s">
        <v>31</v>
      </c>
      <c r="B44" s="17">
        <v>43</v>
      </c>
      <c r="C44" s="18" t="s">
        <v>269</v>
      </c>
      <c r="D44" s="19" t="s">
        <v>3</v>
      </c>
      <c r="E44" s="21" t="s">
        <v>552</v>
      </c>
      <c r="F44" s="27" t="s">
        <v>551</v>
      </c>
      <c r="G44" s="19" t="s">
        <v>186</v>
      </c>
      <c r="H44" s="19" t="str">
        <f>'T1_Podaci_varijable '!G8</f>
        <v>m3</v>
      </c>
      <c r="I44" s="21" t="s">
        <v>553</v>
      </c>
      <c r="J44" s="27" t="s">
        <v>554</v>
      </c>
      <c r="K44" s="19" t="s">
        <v>555</v>
      </c>
      <c r="L44" s="19" t="str">
        <f>'T1_Podaci_varijable '!G4</f>
        <v>m3</v>
      </c>
      <c r="M44" s="19" t="s">
        <v>556</v>
      </c>
      <c r="N44" s="4" t="e">
        <f>('T1_Podaci_varijable '!H9+'T1_Podaci_varijable '!H13+'T1_Podaci_varijable '!H14)/('T1_Podaci_varijable '!H4-'T1_Podaci_varijable '!H5)*100</f>
        <v>#DIV/0!</v>
      </c>
    </row>
    <row r="45" spans="1:15">
      <c r="A45" s="31" t="s">
        <v>31</v>
      </c>
      <c r="B45" s="17">
        <v>44</v>
      </c>
      <c r="C45" s="18" t="s">
        <v>270</v>
      </c>
      <c r="D45" s="19" t="s">
        <v>49</v>
      </c>
      <c r="E45" s="19">
        <f>'T1_Podaci_varijable '!B14</f>
        <v>13</v>
      </c>
      <c r="F45" s="27" t="str">
        <f>'T1_Podaci_varijable '!D14</f>
        <v>A19</v>
      </c>
      <c r="G45" s="19" t="str">
        <f>'T1_Podaci_varijable '!E14</f>
        <v>Stvarni gubici JIVU-a</v>
      </c>
      <c r="H45" s="19" t="str">
        <f>'T1_Podaci_varijable '!G14</f>
        <v>m3</v>
      </c>
      <c r="I45" s="19">
        <f>'T1_Podaci_varijable '!B23</f>
        <v>22</v>
      </c>
      <c r="J45" s="27" t="str">
        <f>'T1_Podaci_varijable '!D23</f>
        <v>C24a</v>
      </c>
      <c r="K45" s="19" t="str">
        <f>'T1_Podaci_varijable '!E23</f>
        <v>Broj priključnih cijevi (vodova)</v>
      </c>
      <c r="L45" s="19" t="str">
        <f>'T1_Podaci_varijable '!G22</f>
        <v>Br.</v>
      </c>
      <c r="M45" s="19" t="s">
        <v>557</v>
      </c>
      <c r="N45" s="4" t="e">
        <f>'T1_Podaci_varijable '!H14/'T1_Podaci_varijable '!H23</f>
        <v>#DIV/0!</v>
      </c>
    </row>
    <row r="46" spans="1:15" ht="20.399999999999999">
      <c r="A46" s="31" t="s">
        <v>31</v>
      </c>
      <c r="B46" s="17">
        <v>45</v>
      </c>
      <c r="C46" s="18" t="s">
        <v>271</v>
      </c>
      <c r="D46" s="19" t="s">
        <v>21</v>
      </c>
      <c r="E46" s="19">
        <f>'T1_Podaci_varijable '!B14</f>
        <v>13</v>
      </c>
      <c r="F46" s="27" t="str">
        <f>'T1_Podaci_varijable '!D14</f>
        <v>A19</v>
      </c>
      <c r="G46" s="19" t="str">
        <f>'T1_Podaci_varijable '!E14</f>
        <v>Stvarni gubici JIVU-a</v>
      </c>
      <c r="H46" s="19" t="str">
        <f>'T1_Podaci_varijable '!G14</f>
        <v>m3</v>
      </c>
      <c r="I46" s="19">
        <f>'T1_Podaci_varijable '!B23</f>
        <v>22</v>
      </c>
      <c r="J46" s="27" t="str">
        <f>'T1_Podaci_varijable '!D23</f>
        <v>C24a</v>
      </c>
      <c r="K46" s="19" t="str">
        <f>'T1_Podaci_varijable '!E23</f>
        <v>Broj priključnih cijevi (vodova)</v>
      </c>
      <c r="L46" s="19" t="str">
        <f>'T1_Podaci_varijable '!G22</f>
        <v>Br.</v>
      </c>
      <c r="M46" s="19" t="s">
        <v>558</v>
      </c>
      <c r="N46" s="4" t="e">
        <f>'T1_Podaci_varijable '!H14/'T1_Podaci_varijable '!H23*1000/365</f>
        <v>#DIV/0!</v>
      </c>
    </row>
    <row r="47" spans="1:15">
      <c r="A47" s="31" t="s">
        <v>31</v>
      </c>
      <c r="B47" s="17">
        <v>46</v>
      </c>
      <c r="C47" s="18" t="s">
        <v>272</v>
      </c>
      <c r="D47" s="19" t="s">
        <v>50</v>
      </c>
      <c r="E47" s="19">
        <f>'T1_Podaci_varijable '!B14</f>
        <v>13</v>
      </c>
      <c r="F47" s="27" t="str">
        <f>'T1_Podaci_varijable '!D14</f>
        <v>A19</v>
      </c>
      <c r="G47" s="19" t="str">
        <f>'T1_Podaci_varijable '!E14</f>
        <v>Stvarni gubici JIVU-a</v>
      </c>
      <c r="H47" s="19" t="str">
        <f>'T1_Podaci_varijable '!G14</f>
        <v>m3</v>
      </c>
      <c r="I47" s="19">
        <f>'T1_Podaci_varijable '!B21</f>
        <v>20</v>
      </c>
      <c r="J47" s="27" t="str">
        <f>'T1_Podaci_varijable '!D21</f>
        <v>C08</v>
      </c>
      <c r="K47" s="19" t="str">
        <f>'T1_Podaci_varijable '!E21</f>
        <v xml:space="preserve">Duljina vodoopskrbne mreže </v>
      </c>
      <c r="L47" s="19" t="str">
        <f>'T1_Podaci_varijable '!G21</f>
        <v>km</v>
      </c>
      <c r="M47" s="19" t="s">
        <v>434</v>
      </c>
      <c r="N47" s="4" t="e">
        <f>'T1_Podaci_varijable '!H14/'T1_Podaci_varijable '!H21/365/24</f>
        <v>#DIV/0!</v>
      </c>
    </row>
    <row r="48" spans="1:15" ht="20.399999999999999">
      <c r="A48" s="31" t="s">
        <v>31</v>
      </c>
      <c r="B48" s="17">
        <v>47</v>
      </c>
      <c r="C48" s="18" t="s">
        <v>273</v>
      </c>
      <c r="D48" s="19" t="s">
        <v>435</v>
      </c>
      <c r="E48" s="19" t="s">
        <v>561</v>
      </c>
      <c r="F48" s="27" t="s">
        <v>557</v>
      </c>
      <c r="G48" s="19" t="s">
        <v>560</v>
      </c>
      <c r="H48" s="19" t="str">
        <f>'T1_Podaci_varijable '!G14</f>
        <v>m3</v>
      </c>
      <c r="I48" s="19">
        <f>'T1_Podaci_varijable '!B25</f>
        <v>24</v>
      </c>
      <c r="J48" s="27" t="str">
        <f>'T1_Podaci_varijable '!D25</f>
        <v>D34</v>
      </c>
      <c r="K48" s="19" t="str">
        <f>'T1_Podaci_varijable '!E25</f>
        <v xml:space="preserve">Prosječan tlak u sustavu </v>
      </c>
      <c r="L48" s="19" t="str">
        <f>'T1_Podaci_varijable '!G25</f>
        <v>m VS</v>
      </c>
      <c r="M48" s="19" t="s">
        <v>559</v>
      </c>
      <c r="N48" s="4" t="e">
        <f>'T1_Podaci_varijable '!H14/'T1_Podaci_varijable '!H23*1000/365/'T1_Podaci_varijable '!H25</f>
        <v>#DIV/0!</v>
      </c>
    </row>
    <row r="49" spans="1:14" ht="20.399999999999999">
      <c r="A49" s="31" t="s">
        <v>31</v>
      </c>
      <c r="B49" s="17">
        <v>48</v>
      </c>
      <c r="C49" s="18" t="s">
        <v>274</v>
      </c>
      <c r="D49" s="19" t="s">
        <v>22</v>
      </c>
      <c r="E49" s="19">
        <f>'T1_Podaci_varijable '!B27</f>
        <v>26</v>
      </c>
      <c r="F49" s="27" t="str">
        <f>'T1_Podaci_varijable '!D27</f>
        <v>D70</v>
      </c>
      <c r="G49" s="19" t="str">
        <f>'T1_Podaci_varijable '!E27</f>
        <v>Dužina mreže koja je u aktivnoj kontroli tijekom jedne godine</v>
      </c>
      <c r="H49" s="19" t="str">
        <f>'T1_Podaci_varijable '!G27</f>
        <v>km</v>
      </c>
      <c r="I49" s="19">
        <f>'T1_Podaci_varijable '!B21</f>
        <v>20</v>
      </c>
      <c r="J49" s="27" t="str">
        <f>'T1_Podaci_varijable '!D21</f>
        <v>C08</v>
      </c>
      <c r="K49" s="19" t="str">
        <f>'T1_Podaci_varijable '!E21</f>
        <v xml:space="preserve">Duljina vodoopskrbne mreže </v>
      </c>
      <c r="L49" s="19" t="str">
        <f>'T1_Podaci_varijable '!G21</f>
        <v>km</v>
      </c>
      <c r="M49" s="19" t="s">
        <v>436</v>
      </c>
      <c r="N49" s="4" t="e">
        <f>'T1_Podaci_varijable '!H27/'T1_Podaci_varijable '!H21*100</f>
        <v>#DIV/0!</v>
      </c>
    </row>
    <row r="50" spans="1:14" ht="30.6">
      <c r="A50" s="31" t="s">
        <v>31</v>
      </c>
      <c r="B50" s="17">
        <v>49</v>
      </c>
      <c r="C50" s="18" t="s">
        <v>275</v>
      </c>
      <c r="D50" s="19" t="s">
        <v>3</v>
      </c>
      <c r="E50" s="19">
        <f>'T1_Podaci_varijable '!B13</f>
        <v>12</v>
      </c>
      <c r="F50" s="27" t="str">
        <f>'T1_Podaci_varijable '!D13</f>
        <v>A18</v>
      </c>
      <c r="G50" s="19" t="str">
        <f>'T1_Podaci_varijable '!E13</f>
        <v>Prividni gubici JIVU-a</v>
      </c>
      <c r="H50" s="19" t="str">
        <f>'T1_Podaci_varijable '!G13</f>
        <v>m3</v>
      </c>
      <c r="I50" s="19" t="s">
        <v>553</v>
      </c>
      <c r="J50" s="27" t="s">
        <v>554</v>
      </c>
      <c r="K50" s="19" t="s">
        <v>571</v>
      </c>
      <c r="L50" s="19" t="str">
        <f>'T1_Podaci_varijable '!G4</f>
        <v>m3</v>
      </c>
      <c r="M50" s="19" t="s">
        <v>562</v>
      </c>
      <c r="N50" s="4" t="e">
        <f>'T1_Podaci_varijable '!H13/('T1_Podaci_varijable '!H4-'T1_Podaci_varijable '!H5)*100</f>
        <v>#DIV/0!</v>
      </c>
    </row>
    <row r="51" spans="1:14" ht="20.399999999999999">
      <c r="A51" s="31" t="s">
        <v>31</v>
      </c>
      <c r="B51" s="17">
        <v>50</v>
      </c>
      <c r="C51" s="18" t="s">
        <v>276</v>
      </c>
      <c r="D51" s="19" t="s">
        <v>23</v>
      </c>
      <c r="E51" s="19">
        <f>'T1_Podaci_varijable '!B34</f>
        <v>33</v>
      </c>
      <c r="F51" s="27" t="str">
        <f>'T1_Podaci_varijable '!D34</f>
        <v>K01</v>
      </c>
      <c r="G51" s="19" t="str">
        <f>'T1_Podaci_varijable '!E34</f>
        <v>Broj kvarova kućnih priključaka (vodomjernih okana)</v>
      </c>
      <c r="H51" s="19" t="str">
        <f>'T1_Podaci_varijable '!G34</f>
        <v>Br.</v>
      </c>
      <c r="I51" s="19">
        <f>'T1_Podaci_varijable '!B23</f>
        <v>22</v>
      </c>
      <c r="J51" s="27" t="str">
        <f>'T1_Podaci_varijable '!D23</f>
        <v>C24a</v>
      </c>
      <c r="K51" s="19" t="str">
        <f>'T1_Podaci_varijable '!E22</f>
        <v>Broj priključaka vodoopskrbe</v>
      </c>
      <c r="L51" s="19" t="str">
        <f>'T1_Podaci_varijable '!G22</f>
        <v>Br.</v>
      </c>
      <c r="M51" s="19" t="s">
        <v>438</v>
      </c>
      <c r="N51" s="4" t="e">
        <f>'T1_Podaci_varijable '!H34/'T1_Podaci_varijable '!H23*1000</f>
        <v>#DIV/0!</v>
      </c>
    </row>
    <row r="52" spans="1:14" ht="30.6">
      <c r="A52" s="31" t="s">
        <v>31</v>
      </c>
      <c r="B52" s="17">
        <v>51</v>
      </c>
      <c r="C52" s="18" t="s">
        <v>277</v>
      </c>
      <c r="D52" s="28" t="s">
        <v>51</v>
      </c>
      <c r="E52" s="19">
        <f>'T1_Podaci_varijable '!B59</f>
        <v>58</v>
      </c>
      <c r="F52" s="27" t="str">
        <f>'T1_Podaci_varijable '!D59</f>
        <v>iwA02</v>
      </c>
      <c r="G52" s="19" t="str">
        <f>'T1_Podaci_varijable '!E59</f>
        <v>Količina pročišćenih i ispuštenih komunalnih otpadnih voda</v>
      </c>
      <c r="H52" s="19" t="str">
        <f>'T1_Podaci_varijable '!G59</f>
        <v>m3</v>
      </c>
      <c r="I52" s="19" t="s">
        <v>593</v>
      </c>
      <c r="J52" s="27" t="s">
        <v>396</v>
      </c>
      <c r="K52" s="19" t="s">
        <v>440</v>
      </c>
      <c r="L52" s="19" t="str">
        <f>'T1_Podaci_varijable '!G78</f>
        <v>e.s.</v>
      </c>
      <c r="M52" s="19" t="s">
        <v>444</v>
      </c>
      <c r="N52" s="4" t="e">
        <f>'T1_Podaci_varijable '!H59/('T1_Podaci_varijable '!H78+'T1_Podaci_varijable '!H79)*1000</f>
        <v>#DIV/0!</v>
      </c>
    </row>
    <row r="53" spans="1:14" ht="20.399999999999999">
      <c r="A53" s="31" t="s">
        <v>31</v>
      </c>
      <c r="B53" s="17">
        <v>52</v>
      </c>
      <c r="C53" s="18" t="s">
        <v>278</v>
      </c>
      <c r="D53" s="19" t="s">
        <v>3</v>
      </c>
      <c r="E53" s="19">
        <f>'T1_Podaci_varijable '!B26</f>
        <v>25</v>
      </c>
      <c r="F53" s="27" t="str">
        <f>'T1_Podaci_varijable '!D26</f>
        <v>D35</v>
      </c>
      <c r="G53" s="19" t="str">
        <f>'T1_Podaci_varijable '!E26</f>
        <v xml:space="preserve">Prekidi u opskrbi vodom </v>
      </c>
      <c r="H53" s="19" t="str">
        <f>'T1_Podaci_varijable '!G26</f>
        <v>osoba x sati</v>
      </c>
      <c r="I53" s="19">
        <f>'T1_Podaci_varijable '!B43</f>
        <v>42</v>
      </c>
      <c r="J53" s="27" t="str">
        <f>'T1_Podaci_varijable '!D43</f>
        <v>F01</v>
      </c>
      <c r="K53" s="19" t="str">
        <f>'T1_Podaci_varijable '!E43</f>
        <v>Broj stanovnika priključenih na sustav javne vodoopskrbe</v>
      </c>
      <c r="L53" s="19" t="str">
        <f>'T1_Podaci_varijable '!G43</f>
        <v>Br.</v>
      </c>
      <c r="M53" s="19" t="s">
        <v>441</v>
      </c>
      <c r="N53" s="4" t="e">
        <f>'T1_Podaci_varijable '!H26/('T1_Podaci_varijable '!H43*24*365)*100</f>
        <v>#DIV/0!</v>
      </c>
    </row>
    <row r="54" spans="1:14" ht="30.6">
      <c r="A54" s="31" t="s">
        <v>31</v>
      </c>
      <c r="B54" s="17">
        <v>53</v>
      </c>
      <c r="C54" s="18" t="s">
        <v>279</v>
      </c>
      <c r="D54" s="19" t="s">
        <v>3</v>
      </c>
      <c r="E54" s="19">
        <f>'T1_Podaci_varijable '!B35</f>
        <v>34</v>
      </c>
      <c r="F54" s="27" t="str">
        <f>'T1_Podaci_varijable '!D35</f>
        <v>K02</v>
      </c>
      <c r="G54" s="19" t="str">
        <f>'T1_Podaci_varijable '!E35</f>
        <v>Broj dana u godini s niskim tlakom u sustavu</v>
      </c>
      <c r="H54" s="19" t="str">
        <f>'T1_Podaci_varijable '!G35</f>
        <v>dani</v>
      </c>
      <c r="I54" s="19"/>
      <c r="J54" s="27"/>
      <c r="K54" s="19" t="s">
        <v>98</v>
      </c>
      <c r="L54" s="19" t="s">
        <v>443</v>
      </c>
      <c r="M54" s="19" t="s">
        <v>445</v>
      </c>
      <c r="N54" s="4">
        <f>'T1_Podaci_varijable '!H35/365*100</f>
        <v>0</v>
      </c>
    </row>
    <row r="55" spans="1:14" ht="51">
      <c r="A55" s="31" t="s">
        <v>31</v>
      </c>
      <c r="B55" s="17">
        <v>54</v>
      </c>
      <c r="C55" s="18" t="s">
        <v>280</v>
      </c>
      <c r="D55" s="19" t="s">
        <v>24</v>
      </c>
      <c r="E55" s="19">
        <f>'T1_Podaci_varijable '!B35</f>
        <v>34</v>
      </c>
      <c r="F55" s="27" t="str">
        <f>'T1_Podaci_varijable '!D35</f>
        <v>K02</v>
      </c>
      <c r="G55" s="19" t="s">
        <v>85</v>
      </c>
      <c r="H55" s="19" t="str">
        <f>'T1_Podaci_varijable '!G35</f>
        <v>dani</v>
      </c>
      <c r="I55" s="19">
        <f>'T1_Podaci_varijable '!B22</f>
        <v>21</v>
      </c>
      <c r="J55" s="27" t="str">
        <f>'T1_Podaci_varijable '!D22</f>
        <v>C24</v>
      </c>
      <c r="K55" s="19" t="str">
        <f>'T1_Podaci_varijable '!E22</f>
        <v>Broj priključaka vodoopskrbe</v>
      </c>
      <c r="L55" s="19" t="str">
        <f>'T1_Podaci_varijable '!G22</f>
        <v>Br.</v>
      </c>
      <c r="M55" s="19" t="s">
        <v>446</v>
      </c>
      <c r="N55" s="4" t="e">
        <f>'T1_Podaci_varijable '!H35/'T1_Podaci_varijable '!H22*1000</f>
        <v>#DIV/0!</v>
      </c>
    </row>
    <row r="56" spans="1:14" ht="40.799999999999997">
      <c r="A56" s="31" t="s">
        <v>31</v>
      </c>
      <c r="B56" s="17">
        <v>55</v>
      </c>
      <c r="C56" s="18" t="s">
        <v>281</v>
      </c>
      <c r="D56" s="19" t="s">
        <v>28</v>
      </c>
      <c r="E56" s="19">
        <f>'T1_Podaci_varijable '!B36</f>
        <v>35</v>
      </c>
      <c r="F56" s="27" t="str">
        <f>'T1_Podaci_varijable '!D36</f>
        <v>K03</v>
      </c>
      <c r="G56" s="19" t="str">
        <f>'T1_Podaci_varijable '!E36</f>
        <v>Broj sati dnevno s niskim tlakom u sustavu</v>
      </c>
      <c r="H56" s="19" t="str">
        <f>'T1_Podaci_varijable '!G36</f>
        <v>sati</v>
      </c>
      <c r="I56" s="19">
        <f>'T1_Podaci_varijable '!B22</f>
        <v>21</v>
      </c>
      <c r="J56" s="27" t="str">
        <f>'T1_Podaci_varijable '!D22</f>
        <v>C24</v>
      </c>
      <c r="K56" s="19" t="str">
        <f>'T1_Podaci_varijable '!E22</f>
        <v>Broj priključaka vodoopskrbe</v>
      </c>
      <c r="L56" s="19" t="str">
        <f>'T1_Podaci_varijable '!G22</f>
        <v>Br.</v>
      </c>
      <c r="M56" s="19" t="s">
        <v>437</v>
      </c>
      <c r="N56" s="4" t="e">
        <f>'T1_Podaci_varijable '!H36/'T1_Podaci_varijable '!H22</f>
        <v>#DIV/0!</v>
      </c>
    </row>
    <row r="57" spans="1:14" ht="40.799999999999997">
      <c r="A57" s="31" t="s">
        <v>31</v>
      </c>
      <c r="B57" s="17">
        <v>56</v>
      </c>
      <c r="C57" s="18" t="s">
        <v>25</v>
      </c>
      <c r="D57" s="19" t="s">
        <v>487</v>
      </c>
      <c r="E57" s="19">
        <f>'T1_Podaci_varijable '!B37</f>
        <v>36</v>
      </c>
      <c r="F57" s="27" t="str">
        <f>'T1_Podaci_varijable '!D37</f>
        <v>K04</v>
      </c>
      <c r="G57" s="19" t="str">
        <f>'T1_Podaci_varijable '!E37</f>
        <v>Broj dana s ograničenjima u isporuci vode uzrokovanih odstupanjem od propisanih parametara za provjeru sukladnosti vode za ljudsku potrošnju</v>
      </c>
      <c r="H57" s="19" t="str">
        <f>'T1_Podaci_varijable '!G37</f>
        <v>dani</v>
      </c>
      <c r="I57" s="19"/>
      <c r="J57" s="27"/>
      <c r="K57" s="19"/>
      <c r="L57" s="19"/>
      <c r="M57" s="19" t="s">
        <v>91</v>
      </c>
      <c r="N57" s="4">
        <f>'T1_Podaci_varijable '!H37</f>
        <v>0</v>
      </c>
    </row>
    <row r="58" spans="1:14" ht="40.799999999999997">
      <c r="A58" s="31" t="s">
        <v>31</v>
      </c>
      <c r="B58" s="17">
        <v>57</v>
      </c>
      <c r="C58" s="18" t="s">
        <v>282</v>
      </c>
      <c r="D58" s="19" t="s">
        <v>26</v>
      </c>
      <c r="E58" s="19">
        <f>'T1_Podaci_varijable '!B68</f>
        <v>67</v>
      </c>
      <c r="F58" s="27" t="str">
        <f>'T1_Podaci_varijable '!D68</f>
        <v>wD38</v>
      </c>
      <c r="G58" s="19" t="str">
        <f>'T1_Podaci_varijable '!E68</f>
        <v xml:space="preserve">Začepljenja kanalizacijskog sustava </v>
      </c>
      <c r="H58" s="19" t="str">
        <f>'T1_Podaci_varijable '!G68</f>
        <v>Br.</v>
      </c>
      <c r="I58" s="19">
        <f>'T1_Podaci_varijable '!B63</f>
        <v>62</v>
      </c>
      <c r="J58" s="27" t="str">
        <f>'T1_Podaci_varijable '!D63</f>
        <v>wC01</v>
      </c>
      <c r="K58" s="19" t="str">
        <f>'T1_Podaci_varijable '!E63</f>
        <v xml:space="preserve">Ukupna duljina kanalizacijske mreže </v>
      </c>
      <c r="L58" s="19" t="str">
        <f>'T1_Podaci_varijable '!G63</f>
        <v>km</v>
      </c>
      <c r="M58" s="19" t="s">
        <v>447</v>
      </c>
      <c r="N58" s="4" t="e">
        <f>'T1_Podaci_varijable '!H68/'T1_Podaci_varijable '!H63*100</f>
        <v>#DIV/0!</v>
      </c>
    </row>
    <row r="59" spans="1:14" ht="20.399999999999999">
      <c r="A59" s="31" t="s">
        <v>31</v>
      </c>
      <c r="B59" s="17">
        <v>58</v>
      </c>
      <c r="C59" s="18" t="s">
        <v>283</v>
      </c>
      <c r="D59" s="19" t="s">
        <v>27</v>
      </c>
      <c r="E59" s="19">
        <f>'T1_Podaci_varijable '!B38</f>
        <v>37</v>
      </c>
      <c r="F59" s="27" t="str">
        <f>'T1_Podaci_varijable '!D38</f>
        <v>K05</v>
      </c>
      <c r="G59" s="19" t="str">
        <f>'T1_Podaci_varijable '!E38</f>
        <v>Ukupni troškovi popravaka kvarova na vodoopskrbnim cjevovodima</v>
      </c>
      <c r="H59" s="19" t="str">
        <f>'T1_Podaci_varijable '!G38</f>
        <v>eur</v>
      </c>
      <c r="I59" s="19">
        <f>'T1_Podaci_varijable '!B39</f>
        <v>38</v>
      </c>
      <c r="J59" s="27" t="str">
        <f>'T1_Podaci_varijable '!D39</f>
        <v>K06</v>
      </c>
      <c r="K59" s="19" t="str">
        <f>'T1_Podaci_varijable '!E39</f>
        <v>Broj kvarova na vodoopskrbnim cjevovodima</v>
      </c>
      <c r="L59" s="19" t="str">
        <f>'T1_Podaci_varijable '!G39</f>
        <v>Br.</v>
      </c>
      <c r="M59" s="19" t="s">
        <v>448</v>
      </c>
      <c r="N59" s="4" t="e">
        <f>'T1_Podaci_varijable '!H38/'T1_Podaci_varijable '!H39</f>
        <v>#DIV/0!</v>
      </c>
    </row>
    <row r="60" spans="1:14" ht="30.6">
      <c r="A60" s="31" t="s">
        <v>31</v>
      </c>
      <c r="B60" s="17">
        <v>59</v>
      </c>
      <c r="C60" s="18" t="s">
        <v>543</v>
      </c>
      <c r="D60" s="19" t="s">
        <v>27</v>
      </c>
      <c r="E60" s="19">
        <f>'T1_Podaci_varijable '!B40</f>
        <v>39</v>
      </c>
      <c r="F60" s="27" t="str">
        <f>'T1_Podaci_varijable '!D40</f>
        <v>K07</v>
      </c>
      <c r="G60" s="19" t="str">
        <f>'T1_Podaci_varijable '!E40</f>
        <v>Ukupni troškovi popravaka kvarova na internim vodoopskrbnim cjevovodima (priključnim cijevima/vodovima)</v>
      </c>
      <c r="H60" s="19" t="str">
        <f>'T1_Podaci_varijable '!G40</f>
        <v>eur</v>
      </c>
      <c r="I60" s="19">
        <f>'T1_Podaci_varijable '!B41</f>
        <v>40</v>
      </c>
      <c r="J60" s="27" t="str">
        <f>'T1_Podaci_varijable '!D41</f>
        <v>K08</v>
      </c>
      <c r="K60" s="19" t="str">
        <f>'T1_Podaci_varijable '!E41</f>
        <v>Broj kvarova na internim vodoopskrbnim cjevovodima (priključnim cijevima/vodovima)</v>
      </c>
      <c r="L60" s="19" t="str">
        <f>'T1_Podaci_varijable '!G41</f>
        <v>Br.</v>
      </c>
      <c r="M60" s="19" t="s">
        <v>449</v>
      </c>
      <c r="N60" s="4" t="e">
        <f>'T1_Podaci_varijable '!H40/'T1_Podaci_varijable '!H41</f>
        <v>#DIV/0!</v>
      </c>
    </row>
    <row r="61" spans="1:14" ht="20.399999999999999">
      <c r="A61" s="31" t="s">
        <v>31</v>
      </c>
      <c r="B61" s="17">
        <v>60</v>
      </c>
      <c r="C61" s="18" t="s">
        <v>284</v>
      </c>
      <c r="D61" s="19" t="s">
        <v>27</v>
      </c>
      <c r="E61" s="19">
        <f>'T1_Podaci_varijable '!B71</f>
        <v>70</v>
      </c>
      <c r="F61" s="27" t="str">
        <f>'T1_Podaci_varijable '!D71</f>
        <v>wK01</v>
      </c>
      <c r="G61" s="19" t="str">
        <f>'T1_Podaci_varijable '!E71</f>
        <v>Ukupni troškovi popravaka kvarova na cjevovodima odvodnje</v>
      </c>
      <c r="H61" s="19" t="str">
        <f>'T1_Podaci_varijable '!G71</f>
        <v>eur</v>
      </c>
      <c r="I61" s="19">
        <f>'T1_Podaci_varijable '!B72</f>
        <v>71</v>
      </c>
      <c r="J61" s="27" t="str">
        <f>'T1_Podaci_varijable '!D72</f>
        <v>wK02</v>
      </c>
      <c r="K61" s="19" t="str">
        <f>'T1_Podaci_varijable '!E72</f>
        <v>Broj kvarova na cjevovodima odvodnje</v>
      </c>
      <c r="L61" s="19" t="str">
        <f>'T1_Podaci_varijable '!G72</f>
        <v>Br.</v>
      </c>
      <c r="M61" s="19" t="s">
        <v>452</v>
      </c>
      <c r="N61" s="4" t="e">
        <f>'T1_Podaci_varijable '!H71/'T1_Podaci_varijable '!H72</f>
        <v>#DIV/0!</v>
      </c>
    </row>
    <row r="62" spans="1:14" ht="30.6">
      <c r="A62" s="31" t="s">
        <v>31</v>
      </c>
      <c r="B62" s="17">
        <v>61</v>
      </c>
      <c r="C62" s="18" t="s">
        <v>285</v>
      </c>
      <c r="D62" s="19" t="s">
        <v>27</v>
      </c>
      <c r="E62" s="19">
        <f>'T1_Podaci_varijable '!B73</f>
        <v>72</v>
      </c>
      <c r="F62" s="27" t="str">
        <f>'T1_Podaci_varijable '!D73</f>
        <v>wK03</v>
      </c>
      <c r="G62" s="19" t="str">
        <f>'T1_Podaci_varijable '!E73</f>
        <v>Ukupni troškovi popravaka kvarova na internim odvodnim cjevovodima (priključni vodovi odvodnje)</v>
      </c>
      <c r="H62" s="19" t="str">
        <f>'T1_Podaci_varijable '!G73</f>
        <v>eur</v>
      </c>
      <c r="I62" s="19">
        <f>'T1_Podaci_varijable '!B74</f>
        <v>73</v>
      </c>
      <c r="J62" s="27" t="str">
        <f>'T1_Podaci_varijable '!D74</f>
        <v>wK04</v>
      </c>
      <c r="K62" s="19" t="str">
        <f>'T1_Podaci_varijable '!E74</f>
        <v>Broj kvarova na internim odvodnim cjevovodima (priključni vodovi odvodnje)</v>
      </c>
      <c r="L62" s="19" t="str">
        <f>'T1_Podaci_varijable '!G74</f>
        <v>Br.</v>
      </c>
      <c r="M62" s="19" t="s">
        <v>453</v>
      </c>
      <c r="N62" s="4" t="e">
        <f>'T1_Podaci_varijable '!H73/'T1_Podaci_varijable '!H74</f>
        <v>#DIV/0!</v>
      </c>
    </row>
    <row r="63" spans="1:14" ht="20.399999999999999">
      <c r="A63" s="31" t="s">
        <v>30</v>
      </c>
      <c r="B63" s="22">
        <v>62</v>
      </c>
      <c r="C63" s="23" t="s">
        <v>286</v>
      </c>
      <c r="D63" s="24" t="s">
        <v>3</v>
      </c>
      <c r="E63" s="19">
        <f>'T1_Podaci_varijable '!B43</f>
        <v>42</v>
      </c>
      <c r="F63" s="27" t="str">
        <f>'T1_Podaci_varijable '!D43</f>
        <v>F01</v>
      </c>
      <c r="G63" s="19" t="str">
        <f>'T1_Podaci_varijable '!E43</f>
        <v>Broj stanovnika priključenih na sustav javne vodoopskrbe</v>
      </c>
      <c r="H63" s="19" t="str">
        <f>'T1_Podaci_varijable '!G43</f>
        <v>Br.</v>
      </c>
      <c r="I63" s="19">
        <f>'T1_Podaci_varijable '!B42</f>
        <v>41</v>
      </c>
      <c r="J63" s="27" t="str">
        <f>'T1_Podaci_varijable '!D42</f>
        <v>E05</v>
      </c>
      <c r="K63" s="19" t="str">
        <f>'T1_Podaci_varijable '!E42</f>
        <v>Broj stanovnika na području pružanja usluga javne vodoopskrbe</v>
      </c>
      <c r="L63" s="19" t="str">
        <f>'T1_Podaci_varijable '!G42</f>
        <v>Br.</v>
      </c>
      <c r="M63" s="19" t="s">
        <v>455</v>
      </c>
      <c r="N63" s="4" t="e">
        <f>'T1_Podaci_varijable '!H43/'T1_Podaci_varijable '!H42*100</f>
        <v>#DIV/0!</v>
      </c>
    </row>
    <row r="64" spans="1:14" ht="30.6">
      <c r="A64" s="31" t="s">
        <v>30</v>
      </c>
      <c r="B64" s="22">
        <v>63</v>
      </c>
      <c r="C64" s="23" t="s">
        <v>287</v>
      </c>
      <c r="D64" s="24" t="s">
        <v>3</v>
      </c>
      <c r="E64" s="19">
        <f>'T1_Podaci_varijable '!B76</f>
        <v>75</v>
      </c>
      <c r="F64" s="27" t="str">
        <f>'T1_Podaci_varijable '!D76</f>
        <v>wE04</v>
      </c>
      <c r="G64" s="19" t="str">
        <f>'T1_Podaci_varijable '!E76</f>
        <v>Broj stanovnika priključenih na sustav odvodnje</v>
      </c>
      <c r="H64" s="19" t="str">
        <f>'T1_Podaci_varijable '!G76</f>
        <v>Br.</v>
      </c>
      <c r="I64" s="19">
        <f>'T1_Podaci_varijable '!B75</f>
        <v>74</v>
      </c>
      <c r="J64" s="27" t="str">
        <f>'T1_Podaci_varijable '!D75</f>
        <v>wE01</v>
      </c>
      <c r="K64" s="19" t="str">
        <f>'T1_Podaci_varijable '!E75</f>
        <v>Broj stanovnika na području pružanja usluga javne odvodnje (područje aglomeracija)</v>
      </c>
      <c r="L64" s="19" t="str">
        <f>'T1_Podaci_varijable '!G75</f>
        <v>Br.</v>
      </c>
      <c r="M64" s="19" t="s">
        <v>460</v>
      </c>
      <c r="N64" s="19" t="e">
        <f>'T1_Podaci_varijable '!H76/'T1_Podaci_varijable '!H75*100</f>
        <v>#DIV/0!</v>
      </c>
    </row>
    <row r="65" spans="1:14" ht="30.6">
      <c r="A65" s="31" t="s">
        <v>30</v>
      </c>
      <c r="B65" s="22">
        <v>64</v>
      </c>
      <c r="C65" s="23" t="s">
        <v>288</v>
      </c>
      <c r="D65" s="24" t="s">
        <v>3</v>
      </c>
      <c r="E65" s="19">
        <f>'T1_Podaci_varijable '!B77</f>
        <v>76</v>
      </c>
      <c r="F65" s="27" t="str">
        <f>'T1_Podaci_varijable '!D77</f>
        <v>wE04a</v>
      </c>
      <c r="G65" s="19" t="str">
        <f>'T1_Podaci_varijable '!E77</f>
        <v>Broj stanovnika priključenih na sustav odvodnje i pročišćavanja</v>
      </c>
      <c r="H65" s="19" t="str">
        <f>'T1_Podaci_varijable '!G77</f>
        <v>Br.</v>
      </c>
      <c r="I65" s="19">
        <f>'T1_Podaci_varijable '!B75</f>
        <v>74</v>
      </c>
      <c r="J65" s="27" t="str">
        <f>'T1_Podaci_varijable '!D75</f>
        <v>wE01</v>
      </c>
      <c r="K65" s="19" t="str">
        <f>'T1_Podaci_varijable '!E75</f>
        <v>Broj stanovnika na području pružanja usluga javne odvodnje (područje aglomeracija)</v>
      </c>
      <c r="L65" s="19" t="str">
        <f>'T1_Podaci_varijable '!G75</f>
        <v>Br.</v>
      </c>
      <c r="M65" s="19" t="s">
        <v>465</v>
      </c>
      <c r="N65" s="19" t="e">
        <f>'T1_Podaci_varijable '!H77/'T1_Podaci_varijable '!H75*100</f>
        <v>#DIV/0!</v>
      </c>
    </row>
    <row r="66" spans="1:14" ht="40.799999999999997">
      <c r="A66" s="31" t="s">
        <v>30</v>
      </c>
      <c r="B66" s="22">
        <v>65</v>
      </c>
      <c r="C66" s="23" t="s">
        <v>289</v>
      </c>
      <c r="D66" s="24" t="s">
        <v>3</v>
      </c>
      <c r="E66" s="19">
        <f>'T1_Podaci_varijable '!B29</f>
        <v>28</v>
      </c>
      <c r="F66" s="27" t="str">
        <f>'T1_Podaci_varijable '!D29</f>
        <v>D70i</v>
      </c>
      <c r="G66" s="19" t="str">
        <f>'T1_Podaci_varijable '!E29</f>
        <v>Broj sukladnih ispitivanja vode za ljudsku potrošnju utvrđen po vlastitim laboratorijskim analizama</v>
      </c>
      <c r="H66" s="19" t="str">
        <f>'T1_Podaci_varijable '!G29</f>
        <v>Br.</v>
      </c>
      <c r="I66" s="19">
        <f>'T1_Podaci_varijable '!B28</f>
        <v>27</v>
      </c>
      <c r="J66" s="27" t="str">
        <f>'T1_Podaci_varijable '!D28</f>
        <v>D51i</v>
      </c>
      <c r="K66" s="19" t="str">
        <f>'T1_Podaci_varijable '!E30</f>
        <v xml:space="preserve">Broj ispitivanja kvalitete vode izvršenih u ovlaštenom laboratoriju </v>
      </c>
      <c r="L66" s="19" t="str">
        <f>'T1_Podaci_varijable '!G30</f>
        <v>Br.</v>
      </c>
      <c r="M66" s="19" t="s">
        <v>468</v>
      </c>
      <c r="N66" s="4" t="e">
        <f>'T1_Podaci_varijable '!H29/'T1_Podaci_varijable '!H28</f>
        <v>#DIV/0!</v>
      </c>
    </row>
    <row r="67" spans="1:14" ht="20.399999999999999">
      <c r="A67" s="31" t="s">
        <v>30</v>
      </c>
      <c r="B67" s="22">
        <v>66</v>
      </c>
      <c r="C67" s="23" t="s">
        <v>290</v>
      </c>
      <c r="D67" s="24" t="s">
        <v>3</v>
      </c>
      <c r="E67" s="19">
        <f>'T1_Podaci_varijable '!B31</f>
        <v>30</v>
      </c>
      <c r="F67" s="27" t="str">
        <f>'T1_Podaci_varijable '!D31</f>
        <v>D70e</v>
      </c>
      <c r="G67" s="19" t="str">
        <f>'T1_Podaci_varijable '!E31</f>
        <v>Broj sukladnih ispitivanja vode za ljudsku potrošnju utvrđen po ovlaštenom laboratoriju</v>
      </c>
      <c r="H67" s="19" t="str">
        <f>'T1_Podaci_varijable '!G31</f>
        <v>Br.</v>
      </c>
      <c r="I67" s="19">
        <f>'T1_Podaci_varijable '!B30</f>
        <v>29</v>
      </c>
      <c r="J67" s="27" t="str">
        <f>'T1_Podaci_varijable '!D30</f>
        <v>D51e</v>
      </c>
      <c r="K67" s="19" t="str">
        <f>'T1_Podaci_varijable '!E30</f>
        <v xml:space="preserve">Broj ispitivanja kvalitete vode izvršenih u ovlaštenom laboratoriju </v>
      </c>
      <c r="L67" s="19" t="str">
        <f>'T1_Podaci_varijable '!G30</f>
        <v>Br.</v>
      </c>
      <c r="M67" s="19" t="s">
        <v>469</v>
      </c>
      <c r="N67" s="19" t="e">
        <f>'T1_Podaci_varijable '!H31/'T1_Podaci_varijable '!H30</f>
        <v>#DIV/0!</v>
      </c>
    </row>
    <row r="68" spans="1:14" ht="30.6">
      <c r="A68" s="31" t="s">
        <v>30</v>
      </c>
      <c r="B68" s="22">
        <v>67</v>
      </c>
      <c r="C68" s="23" t="s">
        <v>291</v>
      </c>
      <c r="D68" s="24" t="s">
        <v>3</v>
      </c>
      <c r="E68" s="19">
        <f>'T1_Podaci_varijable '!B70</f>
        <v>69</v>
      </c>
      <c r="F68" s="27" t="str">
        <f>'T1_Podaci_varijable '!D70</f>
        <v>wD70e</v>
      </c>
      <c r="G68" s="19" t="str">
        <f>'T1_Podaci_varijable '!E70</f>
        <v>Broj sukladnih ispitivanja ispuštanja otpadnih voda utvrđen po ovlaštenom laboratoriju</v>
      </c>
      <c r="H68" s="19" t="str">
        <f>'T1_Podaci_varijable '!G70</f>
        <v>Br.</v>
      </c>
      <c r="I68" s="19">
        <f>'T1_Podaci_varijable '!B69</f>
        <v>68</v>
      </c>
      <c r="J68" s="27" t="str">
        <f>'T1_Podaci_varijable '!D69</f>
        <v>wD51e</v>
      </c>
      <c r="K68" s="19" t="str">
        <f>'T1_Podaci_varijable '!E69</f>
        <v xml:space="preserve">Broj ispitivanja kvalitete ispuštanja otpadnih voda u ovlaštenom laboratoriju </v>
      </c>
      <c r="L68" s="19" t="str">
        <f>'T1_Podaci_varijable '!G69</f>
        <v>Br.</v>
      </c>
      <c r="M68" s="19" t="s">
        <v>211</v>
      </c>
      <c r="N68" s="4" t="e">
        <f>'T1_Podaci_varijable '!H70/'T1_Podaci_varijable '!H69*100</f>
        <v>#DIV/0!</v>
      </c>
    </row>
    <row r="69" spans="1:14" ht="30.6">
      <c r="A69" s="31" t="s">
        <v>30</v>
      </c>
      <c r="B69" s="22">
        <v>68</v>
      </c>
      <c r="C69" s="23" t="s">
        <v>29</v>
      </c>
      <c r="D69" s="24" t="s">
        <v>3</v>
      </c>
      <c r="E69" s="19">
        <f>'T1_Podaci_varijable '!B89</f>
        <v>88</v>
      </c>
      <c r="F69" s="27" t="str">
        <f>'T1_Podaci_varijable '!D89</f>
        <v>L01</v>
      </c>
      <c r="G69" s="19" t="str">
        <f>'T1_Podaci_varijable '!E89</f>
        <v>Mjesečni izdatak kućanstva za vodne usluge</v>
      </c>
      <c r="H69" s="19" t="str">
        <f>'T1_Podaci_varijable '!G89</f>
        <v>eur</v>
      </c>
      <c r="I69" s="19">
        <f>'T1_Podaci_varijable '!B90</f>
        <v>89</v>
      </c>
      <c r="J69" s="27" t="str">
        <f>'T1_Podaci_varijable '!D90</f>
        <v>L02</v>
      </c>
      <c r="K69" s="19" t="str">
        <f>'T1_Podaci_varijable '!E90</f>
        <v>Prosječni mjesečni neto raspoloživi dohodak kućanstva na uslužnom području</v>
      </c>
      <c r="L69" s="19" t="str">
        <f>'T1_Podaci_varijable '!G90</f>
        <v>eur</v>
      </c>
      <c r="M69" s="19" t="s">
        <v>472</v>
      </c>
      <c r="N69" s="4" t="e">
        <f>'T1_Podaci_varijable '!H89/'T1_Podaci_varijable '!H90*100</f>
        <v>#DIV/0!</v>
      </c>
    </row>
    <row r="70" spans="1:14" ht="20.399999999999999">
      <c r="A70" s="31" t="s">
        <v>38</v>
      </c>
      <c r="B70" s="22">
        <v>69</v>
      </c>
      <c r="C70" s="18" t="s">
        <v>32</v>
      </c>
      <c r="D70" s="19" t="s">
        <v>34</v>
      </c>
      <c r="E70" s="19">
        <f>'T1_Podaci_varijable '!B66</f>
        <v>65</v>
      </c>
      <c r="F70" s="27" t="str">
        <f>'T1_Podaci_varijable '!D66</f>
        <v>iwD13</v>
      </c>
      <c r="G70" s="19" t="str">
        <f>'T1_Podaci_varijable '!E66</f>
        <v xml:space="preserve">Potrošnja energije uređaja za pročišćavanje otpadnih voda UPOV-a </v>
      </c>
      <c r="H70" s="19" t="str">
        <f>'T1_Podaci_varijable '!G66</f>
        <v>kWh</v>
      </c>
      <c r="I70" s="19">
        <f>'T1_Podaci_varijable '!B59</f>
        <v>58</v>
      </c>
      <c r="J70" s="27" t="str">
        <f>'T1_Podaci_varijable '!D59</f>
        <v>iwA02</v>
      </c>
      <c r="K70" s="19" t="str">
        <f>'T1_Podaci_varijable '!E59</f>
        <v>Količina pročišćenih i ispuštenih komunalnih otpadnih voda</v>
      </c>
      <c r="L70" s="19" t="str">
        <f>'T1_Podaci_varijable '!G59</f>
        <v>m3</v>
      </c>
      <c r="M70" s="19" t="s">
        <v>566</v>
      </c>
      <c r="N70" s="4" t="e">
        <f>'T1_Podaci_varijable '!H66/'T1_Podaci_varijable '!H59</f>
        <v>#DIV/0!</v>
      </c>
    </row>
    <row r="71" spans="1:14" ht="20.399999999999999">
      <c r="A71" s="31" t="s">
        <v>38</v>
      </c>
      <c r="B71" s="22">
        <v>70</v>
      </c>
      <c r="C71" s="18" t="s">
        <v>33</v>
      </c>
      <c r="D71" s="19" t="s">
        <v>34</v>
      </c>
      <c r="E71" s="19">
        <f>'T1_Podaci_varijable '!B32</f>
        <v>31</v>
      </c>
      <c r="F71" s="27" t="str">
        <f>'T1_Podaci_varijable '!D32</f>
        <v>D66</v>
      </c>
      <c r="G71" s="19" t="str">
        <f>'T1_Podaci_varijable '!E32</f>
        <v xml:space="preserve">Ukupna potrošnja energije uređaja za kondicioniranje vode </v>
      </c>
      <c r="H71" s="19" t="str">
        <f>'T1_Podaci_varijable '!G32</f>
        <v>kWh</v>
      </c>
      <c r="I71" s="19">
        <f>'T1_Podaci_varijable '!B6</f>
        <v>5</v>
      </c>
      <c r="J71" s="27" t="str">
        <f>'T1_Podaci_varijable '!D6</f>
        <v>A03a</v>
      </c>
      <c r="K71" s="19" t="str">
        <f>'T1_Podaci_varijable '!E6</f>
        <v>Voda koja se obrađuje na uređajima za kondicioniranje JIVU-a</v>
      </c>
      <c r="L71" s="19" t="str">
        <f>'T1_Podaci_varijable '!G6</f>
        <v>m3</v>
      </c>
      <c r="M71" s="19" t="s">
        <v>565</v>
      </c>
      <c r="N71" s="4" t="e">
        <f>'T1_Podaci_varijable '!H32/'T1_Podaci_varijable '!H6</f>
        <v>#DIV/0!</v>
      </c>
    </row>
    <row r="72" spans="1:14" ht="20.399999999999999">
      <c r="A72" s="31" t="s">
        <v>38</v>
      </c>
      <c r="B72" s="22">
        <v>71</v>
      </c>
      <c r="C72" s="18" t="s">
        <v>35</v>
      </c>
      <c r="D72" s="19" t="s">
        <v>34</v>
      </c>
      <c r="E72" s="19">
        <f>'T1_Podaci_varijable '!B33</f>
        <v>32</v>
      </c>
      <c r="F72" s="27" t="str">
        <f>'T1_Podaci_varijable '!D33</f>
        <v>D66a</v>
      </c>
      <c r="G72" s="19" t="str">
        <f>'T1_Podaci_varijable '!E33</f>
        <v>Ukupna potrošnja energije objekata u sustavu javne vodoopskrbe (bez UKPV-a)</v>
      </c>
      <c r="H72" s="19" t="str">
        <f>'T1_Podaci_varijable '!G33</f>
        <v>kWh</v>
      </c>
      <c r="I72" s="19">
        <f>'T1_Podaci_varijable '!B4</f>
        <v>3</v>
      </c>
      <c r="J72" s="27" t="str">
        <f>'T1_Podaci_varijable '!D4</f>
        <v>A03</v>
      </c>
      <c r="K72" s="19" t="str">
        <f>'T1_Podaci_varijable '!E4</f>
        <v>Voda koja ulazi u sustav</v>
      </c>
      <c r="L72" s="19" t="str">
        <f>'T1_Podaci_varijable '!G4</f>
        <v>m3</v>
      </c>
      <c r="M72" s="19" t="s">
        <v>217</v>
      </c>
      <c r="N72" s="4" t="e">
        <f>'T1_Podaci_varijable '!H33/'T1_Podaci_varijable '!H4</f>
        <v>#DIV/0!</v>
      </c>
    </row>
    <row r="73" spans="1:14" ht="20.399999999999999">
      <c r="A73" s="31" t="s">
        <v>38</v>
      </c>
      <c r="B73" s="17">
        <v>72</v>
      </c>
      <c r="C73" s="18" t="s">
        <v>36</v>
      </c>
      <c r="D73" s="19" t="s">
        <v>34</v>
      </c>
      <c r="E73" s="19">
        <f>'T1_Podaci_varijable '!B67</f>
        <v>66</v>
      </c>
      <c r="F73" s="27" t="str">
        <f>'T1_Podaci_varijable '!D67</f>
        <v>iwD13a</v>
      </c>
      <c r="G73" s="19" t="str">
        <f>'T1_Podaci_varijable '!E67</f>
        <v>Potrošena električna energija u sustavu javne odvodnje (bez UPOV-a)</v>
      </c>
      <c r="H73" s="19" t="str">
        <f>'T1_Podaci_varijable '!G67</f>
        <v>kWh</v>
      </c>
      <c r="I73" s="19">
        <f>'T1_Podaci_varijable '!B59</f>
        <v>58</v>
      </c>
      <c r="J73" s="27" t="str">
        <f>'T1_Podaci_varijable '!D59</f>
        <v>iwA02</v>
      </c>
      <c r="K73" s="19" t="str">
        <f>'T1_Podaci_varijable '!E59</f>
        <v>Količina pročišćenih i ispuštenih komunalnih otpadnih voda</v>
      </c>
      <c r="L73" s="19" t="str">
        <f>'T1_Podaci_varijable '!G59</f>
        <v>m3</v>
      </c>
      <c r="M73" s="19" t="s">
        <v>476</v>
      </c>
      <c r="N73" s="4" t="e">
        <f>'T1_Podaci_varijable '!H67/'T1_Podaci_varijable '!H59</f>
        <v>#DIV/0!</v>
      </c>
    </row>
    <row r="74" spans="1:14" ht="30.6">
      <c r="A74" s="31" t="s">
        <v>38</v>
      </c>
      <c r="B74" s="17">
        <v>73</v>
      </c>
      <c r="C74" s="18" t="s">
        <v>37</v>
      </c>
      <c r="D74" s="19" t="s">
        <v>3</v>
      </c>
      <c r="E74" s="19">
        <f>'T1_Podaci_varijable '!B91</f>
        <v>90</v>
      </c>
      <c r="F74" s="27" t="str">
        <f>'T1_Podaci_varijable '!D91</f>
        <v>L03</v>
      </c>
      <c r="G74" s="19" t="str">
        <f>'T1_Podaci_varijable '!E91</f>
        <v>Količina samostalno proizvedene električne energije godišnje (vodoopskrba i odvodnja i pročišćavanje otpadnih voda)</v>
      </c>
      <c r="H74" s="19" t="str">
        <f>'T1_Podaci_varijable '!G91</f>
        <v>kWh</v>
      </c>
      <c r="I74" s="19" t="s">
        <v>601</v>
      </c>
      <c r="J74" s="27" t="s">
        <v>218</v>
      </c>
      <c r="K74" s="19" t="s">
        <v>100</v>
      </c>
      <c r="L74" s="19" t="str">
        <f>'T1_Podaci_varijable '!G33</f>
        <v>kWh</v>
      </c>
      <c r="M74" s="19" t="s">
        <v>477</v>
      </c>
      <c r="N74" s="4" t="e">
        <f>'T1_Podaci_varijable '!H91/('T1_Podaci_varijable '!H32+'T1_Podaci_varijable '!H33+'T1_Podaci_varijable '!H66+'T1_Podaci_varijable '!H67)*100</f>
        <v>#DIV/0!</v>
      </c>
    </row>
    <row r="75" spans="1:14" ht="30.6">
      <c r="A75" s="31" t="s">
        <v>42</v>
      </c>
      <c r="B75" s="17">
        <v>74</v>
      </c>
      <c r="C75" s="18" t="s">
        <v>505</v>
      </c>
      <c r="D75" s="19" t="s">
        <v>39</v>
      </c>
      <c r="E75" s="19">
        <f>'T1_Podaci_varijable '!B92</f>
        <v>91</v>
      </c>
      <c r="F75" s="27" t="str">
        <f>'T1_Podaci_varijable '!D92</f>
        <v>L04</v>
      </c>
      <c r="G75" s="19" t="str">
        <f>'T1_Podaci_varijable '!E92</f>
        <v xml:space="preserve">Bruto dugotrajna imovina – vodoopskrba, odvodnja i pročišćavanje otpadnih voda </v>
      </c>
      <c r="H75" s="19" t="str">
        <f>'T1_Podaci_varijable '!G92</f>
        <v>eur</v>
      </c>
      <c r="I75" s="19" t="s">
        <v>599</v>
      </c>
      <c r="J75" s="27" t="s">
        <v>415</v>
      </c>
      <c r="K75" s="19" t="s">
        <v>101</v>
      </c>
      <c r="L75" s="19" t="str">
        <f>'T1_Podaci_varijable '!G43</f>
        <v>Br.</v>
      </c>
      <c r="M75" s="19" t="s">
        <v>483</v>
      </c>
      <c r="N75" s="4" t="e">
        <f>'T1_Podaci_varijable '!H92/('T1_Podaci_varijable '!H43+'T1_Podaci_varijable '!H76)</f>
        <v>#DIV/0!</v>
      </c>
    </row>
    <row r="76" spans="1:14" ht="20.399999999999999">
      <c r="A76" s="31" t="s">
        <v>42</v>
      </c>
      <c r="B76" s="17">
        <v>75</v>
      </c>
      <c r="C76" s="18" t="s">
        <v>40</v>
      </c>
      <c r="D76" s="19" t="s">
        <v>39</v>
      </c>
      <c r="E76" s="19">
        <f>'T1_Podaci_varijable '!B93</f>
        <v>92</v>
      </c>
      <c r="F76" s="27" t="str">
        <f>'T1_Podaci_varijable '!D93</f>
        <v>L05</v>
      </c>
      <c r="G76" s="19" t="str">
        <f>'T1_Podaci_varijable '!E93</f>
        <v>Bruto dugotrajna imovina – vodoopskrba</v>
      </c>
      <c r="H76" s="19" t="str">
        <f>'T1_Podaci_varijable '!G93</f>
        <v>eur</v>
      </c>
      <c r="I76" s="19">
        <f>'T1_Podaci_varijable '!B43</f>
        <v>42</v>
      </c>
      <c r="J76" s="20" t="str">
        <f>'T1_Podaci_varijable '!D43</f>
        <v>F01</v>
      </c>
      <c r="K76" s="19" t="str">
        <f>'T1_Podaci_varijable '!E43</f>
        <v>Broj stanovnika priključenih na sustav javne vodoopskrbe</v>
      </c>
      <c r="L76" s="19" t="str">
        <f>'T1_Podaci_varijable '!G43</f>
        <v>Br.</v>
      </c>
      <c r="M76" s="19" t="s">
        <v>478</v>
      </c>
      <c r="N76" s="4" t="e">
        <f>'T1_Podaci_varijable '!H93/'T1_Podaci_varijable '!H43</f>
        <v>#DIV/0!</v>
      </c>
    </row>
    <row r="77" spans="1:14" ht="20.399999999999999">
      <c r="A77" s="31" t="s">
        <v>42</v>
      </c>
      <c r="B77" s="17">
        <v>76</v>
      </c>
      <c r="C77" s="18" t="s">
        <v>504</v>
      </c>
      <c r="D77" s="19" t="s">
        <v>39</v>
      </c>
      <c r="E77" s="19">
        <f>'T1_Podaci_varijable '!B94</f>
        <v>93</v>
      </c>
      <c r="F77" s="27" t="str">
        <f>'T1_Podaci_varijable '!D94</f>
        <v>L06</v>
      </c>
      <c r="G77" s="19" t="str">
        <f>'T1_Podaci_varijable '!E94</f>
        <v>Bruto dugotrajna imovina – odvodnja i pročišćavanje otpadnih voda</v>
      </c>
      <c r="H77" s="19" t="str">
        <f>'T1_Podaci_varijable '!G94</f>
        <v>eur</v>
      </c>
      <c r="I77" s="19">
        <f>'T1_Podaci_varijable '!B76</f>
        <v>75</v>
      </c>
      <c r="J77" s="20" t="str">
        <f>'T1_Podaci_varijable '!D76</f>
        <v>wE04</v>
      </c>
      <c r="K77" s="19" t="str">
        <f>'T1_Podaci_varijable '!E76</f>
        <v>Broj stanovnika priključenih na sustav odvodnje</v>
      </c>
      <c r="L77" s="19" t="str">
        <f>'T1_Podaci_varijable '!G76</f>
        <v>Br.</v>
      </c>
      <c r="M77" s="19" t="s">
        <v>482</v>
      </c>
      <c r="N77" s="4" t="e">
        <f>'T1_Podaci_varijable '!H94/'T1_Podaci_varijable '!H76</f>
        <v>#DIV/0!</v>
      </c>
    </row>
    <row r="78" spans="1:14" ht="20.399999999999999">
      <c r="A78" s="31" t="s">
        <v>42</v>
      </c>
      <c r="B78" s="17">
        <v>77</v>
      </c>
      <c r="C78" s="18" t="s">
        <v>41</v>
      </c>
      <c r="D78" s="19" t="s">
        <v>3</v>
      </c>
      <c r="E78" s="19">
        <f>'T1_Podaci_varijable '!B95</f>
        <v>94</v>
      </c>
      <c r="F78" s="27" t="str">
        <f>'T1_Podaci_varijable '!D95</f>
        <v>L07</v>
      </c>
      <c r="G78" s="19" t="str">
        <f>'T1_Podaci_varijable '!E95</f>
        <v>Ukupno otpisana vrijednosti imovine</v>
      </c>
      <c r="H78" s="19" t="str">
        <f>'T1_Podaci_varijable '!G95</f>
        <v>eur</v>
      </c>
      <c r="I78" s="19">
        <f>'T1_Podaci_varijable '!B97</f>
        <v>96</v>
      </c>
      <c r="J78" s="20" t="str">
        <f>'T1_Podaci_varijable '!D97</f>
        <v>L09</v>
      </c>
      <c r="K78" s="19" t="str">
        <f>'T1_Podaci_varijable '!E97</f>
        <v>Ukupne nabavne vrijednosti imovine</v>
      </c>
      <c r="L78" s="19" t="str">
        <f>'T1_Podaci_varijable '!G97</f>
        <v>eur</v>
      </c>
      <c r="M78" s="19" t="s">
        <v>485</v>
      </c>
      <c r="N78" s="4" t="e">
        <f>'T1_Podaci_varijable '!H95/'T1_Podaci_varijable '!H97*100</f>
        <v>#DIV/0!</v>
      </c>
    </row>
    <row r="79" spans="1:14" ht="30.6">
      <c r="A79" s="31" t="s">
        <v>47</v>
      </c>
      <c r="B79" s="17">
        <v>78</v>
      </c>
      <c r="C79" s="18" t="s">
        <v>43</v>
      </c>
      <c r="D79" s="19" t="s">
        <v>3</v>
      </c>
      <c r="E79" s="19">
        <f>'T1_Podaci_varijable '!B96</f>
        <v>95</v>
      </c>
      <c r="F79" s="27" t="str">
        <f>'T1_Podaci_varijable '!D96</f>
        <v>L08</v>
      </c>
      <c r="G79" s="19" t="str">
        <f>'T1_Podaci_varijable '!E96</f>
        <v>Troškovi amortizacije dugotrajne imovine</v>
      </c>
      <c r="H79" s="19" t="str">
        <f>'T1_Podaci_varijable '!G96</f>
        <v>eur</v>
      </c>
      <c r="I79" s="19">
        <f>'T1_Podaci_varijable '!B98</f>
        <v>97</v>
      </c>
      <c r="J79" s="20" t="str">
        <f>'T1_Podaci_varijable '!D98</f>
        <v>L10</v>
      </c>
      <c r="K79" s="19" t="str">
        <f>'T1_Podaci_varijable '!E98</f>
        <v>Ukupna nabavna vrijednost dugotrajne imovine</v>
      </c>
      <c r="L79" s="19" t="str">
        <f>'T1_Podaci_varijable '!G98</f>
        <v>eur</v>
      </c>
      <c r="M79" s="19" t="s">
        <v>486</v>
      </c>
      <c r="N79" s="4" t="e">
        <f>'T1_Podaci_varijable '!H96/'T1_Podaci_varijable '!H98*100</f>
        <v>#DIV/0!</v>
      </c>
    </row>
    <row r="80" spans="1:14" ht="30.6">
      <c r="A80" s="31" t="s">
        <v>47</v>
      </c>
      <c r="B80" s="17">
        <v>79</v>
      </c>
      <c r="C80" s="18" t="s">
        <v>44</v>
      </c>
      <c r="D80" s="19" t="s">
        <v>3</v>
      </c>
      <c r="E80" s="19"/>
      <c r="F80" s="17"/>
      <c r="G80" s="19">
        <v>100</v>
      </c>
      <c r="H80" s="19" t="s">
        <v>484</v>
      </c>
      <c r="I80" s="19">
        <f>'T1_Podaci_varijable '!B99</f>
        <v>98</v>
      </c>
      <c r="J80" s="20" t="str">
        <f>'T1_Podaci_varijable '!D99</f>
        <v>L11</v>
      </c>
      <c r="K80" s="19" t="str">
        <f>'T1_Podaci_varijable '!E99</f>
        <v>Vijek uporabe dugotrajne imovine (vodoopskrba, odvodnja i pročišćavanje otpadnih voda)</v>
      </c>
      <c r="L80" s="19" t="str">
        <f>'T1_Podaci_varijable '!G99</f>
        <v>godina</v>
      </c>
      <c r="M80" s="19" t="s">
        <v>232</v>
      </c>
      <c r="N80" s="4" t="e">
        <f>100/'T1_Podaci_varijable '!H99</f>
        <v>#DIV/0!</v>
      </c>
    </row>
    <row r="81" spans="1:14" ht="30.6">
      <c r="A81" s="31" t="s">
        <v>47</v>
      </c>
      <c r="B81" s="17">
        <v>80</v>
      </c>
      <c r="C81" s="18" t="s">
        <v>45</v>
      </c>
      <c r="D81" s="19" t="s">
        <v>3</v>
      </c>
      <c r="E81" s="19"/>
      <c r="F81" s="17"/>
      <c r="G81" s="19">
        <v>100</v>
      </c>
      <c r="H81" s="19" t="s">
        <v>484</v>
      </c>
      <c r="I81" s="19">
        <f>'T1_Podaci_varijable '!B100</f>
        <v>99</v>
      </c>
      <c r="J81" s="20" t="str">
        <f>'T1_Podaci_varijable '!D100</f>
        <v>L12</v>
      </c>
      <c r="K81" s="19" t="str">
        <f>'T1_Podaci_varijable '!E100</f>
        <v>Vijek uporabe dugotrajne imovine (vodoopskrba)</v>
      </c>
      <c r="L81" s="19" t="str">
        <f>'T1_Podaci_varijable '!G100</f>
        <v>godina</v>
      </c>
      <c r="M81" s="19" t="s">
        <v>230</v>
      </c>
      <c r="N81" s="4" t="e">
        <f>100/'T1_Podaci_varijable '!H100</f>
        <v>#DIV/0!</v>
      </c>
    </row>
    <row r="82" spans="1:14" ht="30.6">
      <c r="A82" s="31" t="s">
        <v>47</v>
      </c>
      <c r="B82" s="17">
        <v>81</v>
      </c>
      <c r="C82" s="18" t="s">
        <v>46</v>
      </c>
      <c r="D82" s="19" t="s">
        <v>3</v>
      </c>
      <c r="E82" s="19"/>
      <c r="F82" s="17"/>
      <c r="G82" s="19">
        <v>100</v>
      </c>
      <c r="H82" s="19" t="s">
        <v>484</v>
      </c>
      <c r="I82" s="19">
        <f>'T1_Podaci_varijable '!B101</f>
        <v>100</v>
      </c>
      <c r="J82" s="20" t="str">
        <f>'T1_Podaci_varijable '!D101</f>
        <v>L13</v>
      </c>
      <c r="K82" s="19" t="str">
        <f>'T1_Podaci_varijable '!E101</f>
        <v>Vijek uporabe dugotrajne imovine (odvodnja i pročišćavanje otpadnih voda)</v>
      </c>
      <c r="L82" s="19" t="str">
        <f>'T1_Podaci_varijable '!G101</f>
        <v>godina</v>
      </c>
      <c r="M82" s="19" t="s">
        <v>231</v>
      </c>
      <c r="N82" s="4" t="e">
        <f>100/'T1_Podaci_varijable '!H101</f>
        <v>#DIV/0!</v>
      </c>
    </row>
  </sheetData>
  <autoFilter ref="A1:O82"/>
  <phoneticPr fontId="9" type="noConversion"/>
  <printOptions horizontalCentered="1"/>
  <pageMargins left="0.23622047244094491" right="0.23622047244094491" top="0.74803149606299213" bottom="0.74803149606299213" header="0.31496062992125984" footer="0.31496062992125984"/>
  <pageSetup paperSize="8" scale="83"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054d5688-80f2-4b2e-ba2e-3e384efdc66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92ADF0EB5360F44DA310441722B7D86D" ma:contentTypeVersion="15" ma:contentTypeDescription="Stvaranje novog dokumenta." ma:contentTypeScope="" ma:versionID="92716046dd74d9d1f745e2dec0dd8b18">
  <xsd:schema xmlns:xsd="http://www.w3.org/2001/XMLSchema" xmlns:xs="http://www.w3.org/2001/XMLSchema" xmlns:p="http://schemas.microsoft.com/office/2006/metadata/properties" xmlns:ns3="0d51c258-1b79-4828-ab85-5b066802363a" xmlns:ns4="054d5688-80f2-4b2e-ba2e-3e384efdc66d" targetNamespace="http://schemas.microsoft.com/office/2006/metadata/properties" ma:root="true" ma:fieldsID="75de0d62476430071aa9d4b8aa87a0a2" ns3:_="" ns4:_="">
    <xsd:import namespace="0d51c258-1b79-4828-ab85-5b066802363a"/>
    <xsd:import namespace="054d5688-80f2-4b2e-ba2e-3e384efdc66d"/>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DateTaken" minOccurs="0"/>
                <xsd:element ref="ns4:MediaLengthInSeconds" minOccurs="0"/>
                <xsd:element ref="ns4:MediaServiceAutoTags" minOccurs="0"/>
                <xsd:element ref="ns4:MediaServiceOCR" minOccurs="0"/>
                <xsd:element ref="ns4:MediaServiceGenerationTime" minOccurs="0"/>
                <xsd:element ref="ns4:MediaServiceEventHashCode" minOccurs="0"/>
                <xsd:element ref="ns4:_activity" minOccurs="0"/>
                <xsd:element ref="ns4:MediaServiceObjectDetectorVersions" minOccurs="0"/>
                <xsd:element ref="ns4:MediaServiceSystemTags" minOccurs="0"/>
                <xsd:element ref="ns4: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d51c258-1b79-4828-ab85-5b066802363a" elementFormDefault="qualified">
    <xsd:import namespace="http://schemas.microsoft.com/office/2006/documentManagement/types"/>
    <xsd:import namespace="http://schemas.microsoft.com/office/infopath/2007/PartnerControls"/>
    <xsd:element name="SharedWithUsers" ma:index="8" nillable="true" ma:displayName="Zajednički se koristi s"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ji o zajedničkom korištenju" ma:description="" ma:internalName="SharedWithDetails" ma:readOnly="true">
      <xsd:simpleType>
        <xsd:restriction base="dms:Note">
          <xsd:maxLength value="255"/>
        </xsd:restriction>
      </xsd:simpleType>
    </xsd:element>
    <xsd:element name="SharingHintHash" ma:index="10" nillable="true" ma:displayName="Raspršivanje savjeta za zajedničko korištenje" ma:description=""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54d5688-80f2-4b2e-ba2e-3e384efdc66d"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DateTaken" ma:index="13" nillable="true" ma:displayName="MediaServiceDateTaken" ma:hidden="true" ma:internalName="MediaServiceDateTaken"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AutoTags" ma:index="15" nillable="true" ma:displayName="Tags" ma:internalName="MediaServiceAutoTag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_activity" ma:index="19" nillable="true" ma:displayName="_activity" ma:hidden="true" ma:internalName="_activity">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SystemTags" ma:index="21" nillable="true" ma:displayName="MediaServiceSystemTags" ma:hidden="true" ma:internalName="MediaServiceSystemTags" ma:readOnly="true">
      <xsd:simpleType>
        <xsd:restriction base="dms:Note"/>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Vrsta sadržaja"/>
        <xsd:element ref="dc:title" minOccurs="0" maxOccurs="1" ma:index="4" ma:displayName="Naslov"/>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36355ED-FA0D-48BC-9984-6339DFA69F05}">
  <ds:schemaRefs>
    <ds:schemaRef ds:uri="054d5688-80f2-4b2e-ba2e-3e384efdc66d"/>
    <ds:schemaRef ds:uri="http://purl.org/dc/dcmitype/"/>
    <ds:schemaRef ds:uri="http://schemas.microsoft.com/office/2006/metadata/properties"/>
    <ds:schemaRef ds:uri="http://schemas.microsoft.com/office/2006/documentManagement/types"/>
    <ds:schemaRef ds:uri="http://purl.org/dc/terms/"/>
    <ds:schemaRef ds:uri="0d51c258-1b79-4828-ab85-5b066802363a"/>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36E931C2-E892-4F50-8589-DAA0415DD5D2}">
  <ds:schemaRefs>
    <ds:schemaRef ds:uri="http://schemas.microsoft.com/sharepoint/v3/contenttype/forms"/>
  </ds:schemaRefs>
</ds:datastoreItem>
</file>

<file path=customXml/itemProps3.xml><?xml version="1.0" encoding="utf-8"?>
<ds:datastoreItem xmlns:ds="http://schemas.openxmlformats.org/officeDocument/2006/customXml" ds:itemID="{04A64119-2248-4A93-8158-9336D66194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d51c258-1b79-4828-ab85-5b066802363a"/>
    <ds:schemaRef ds:uri="054d5688-80f2-4b2e-ba2e-3e384efdc6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2</vt:i4>
      </vt:variant>
    </vt:vector>
  </HeadingPairs>
  <TitlesOfParts>
    <vt:vector size="4" baseType="lpstr">
      <vt:lpstr>T1_Podaci_varijable </vt:lpstr>
      <vt:lpstr>T2_Izračun KP</vt:lpstr>
      <vt:lpstr>'T1_Podaci_varijable '!Print_Titles</vt:lpstr>
      <vt:lpstr>'T2_Izračun KP'!Print_Titles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Vesna Grizelj Simic</dc:creator>
  <cp:lastModifiedBy>VVU_1</cp:lastModifiedBy>
  <cp:lastPrinted>2025-11-01T14:04:20Z</cp:lastPrinted>
  <dcterms:created xsi:type="dcterms:W3CDTF">2023-11-25T21:40:56Z</dcterms:created>
  <dcterms:modified xsi:type="dcterms:W3CDTF">2025-12-30T09:54:13Z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0x01010092ADF0EB5360F44DA310441722B7D86D</vt:lpwstr>
  </property>
</Properties>
</file>