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BJ sl\VVU\ZAKONI\PRIJEDLOG smjernice Uredba metodlogija\"/>
    </mc:Choice>
  </mc:AlternateContent>
  <bookViews>
    <workbookView xWindow="0" yWindow="0" windowWidth="23040" windowHeight="8490"/>
  </bookViews>
  <sheets>
    <sheet name="Rokovi izjednačavanja tarifa" sheetId="2" r:id="rId1"/>
    <sheet name="Primjer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3" l="1"/>
  <c r="H12" i="2" l="1"/>
  <c r="B24" i="3"/>
  <c r="J4" i="3"/>
  <c r="B72" i="3"/>
  <c r="B71" i="3"/>
  <c r="B70" i="3"/>
  <c r="B69" i="3"/>
  <c r="B68" i="3"/>
  <c r="B67" i="3"/>
  <c r="B66" i="3"/>
  <c r="F56" i="3"/>
  <c r="E56" i="3"/>
  <c r="D56" i="3"/>
  <c r="C56" i="3"/>
  <c r="J56" i="3" s="1"/>
  <c r="F55" i="3"/>
  <c r="E55" i="3"/>
  <c r="D55" i="3"/>
  <c r="C55" i="3"/>
  <c r="B55" i="3"/>
  <c r="J55" i="3" s="1"/>
  <c r="F54" i="3"/>
  <c r="E54" i="3"/>
  <c r="D54" i="3"/>
  <c r="C54" i="3"/>
  <c r="J54" i="3" s="1"/>
  <c r="B54" i="3"/>
  <c r="F53" i="3"/>
  <c r="E53" i="3"/>
  <c r="D53" i="3"/>
  <c r="C53" i="3"/>
  <c r="B53" i="3"/>
  <c r="J53" i="3" s="1"/>
  <c r="F52" i="3"/>
  <c r="E52" i="3"/>
  <c r="D52" i="3"/>
  <c r="C52" i="3"/>
  <c r="J52" i="3" s="1"/>
  <c r="B52" i="3"/>
  <c r="F51" i="3"/>
  <c r="E51" i="3"/>
  <c r="D51" i="3"/>
  <c r="C51" i="3"/>
  <c r="B51" i="3"/>
  <c r="J51" i="3" s="1"/>
  <c r="F50" i="3"/>
  <c r="E50" i="3"/>
  <c r="D50" i="3"/>
  <c r="C50" i="3"/>
  <c r="J50" i="3" s="1"/>
  <c r="B50" i="3"/>
  <c r="G45" i="3"/>
  <c r="G56" i="3" s="1"/>
  <c r="I56" i="3" s="1"/>
  <c r="G44" i="3"/>
  <c r="G43" i="3"/>
  <c r="G55" i="3" s="1"/>
  <c r="I55" i="3" s="1"/>
  <c r="G42" i="3"/>
  <c r="G41" i="3"/>
  <c r="G53" i="3" s="1"/>
  <c r="I53" i="3" s="1"/>
  <c r="G40" i="3"/>
  <c r="G39" i="3"/>
  <c r="G54" i="3" s="1"/>
  <c r="I54" i="3" s="1"/>
  <c r="G38" i="3"/>
  <c r="G37" i="3"/>
  <c r="G52" i="3" s="1"/>
  <c r="I52" i="3" s="1"/>
  <c r="G36" i="3"/>
  <c r="G51" i="3" s="1"/>
  <c r="I51" i="3" s="1"/>
  <c r="G35" i="3"/>
  <c r="G50" i="3" s="1"/>
  <c r="I50" i="3" s="1"/>
  <c r="G34" i="3"/>
  <c r="G33" i="3"/>
  <c r="G32" i="3"/>
  <c r="F26" i="3"/>
  <c r="E26" i="3"/>
  <c r="D26" i="3"/>
  <c r="C26" i="3"/>
  <c r="B26" i="3"/>
  <c r="B63" i="3" s="1"/>
  <c r="F25" i="3"/>
  <c r="E25" i="3"/>
  <c r="D25" i="3"/>
  <c r="C25" i="3"/>
  <c r="B25" i="3"/>
  <c r="B62" i="3" s="1"/>
  <c r="F24" i="3"/>
  <c r="E24" i="3"/>
  <c r="D24" i="3"/>
  <c r="C24" i="3"/>
  <c r="B61" i="3"/>
  <c r="H20" i="3"/>
  <c r="I20" i="3" s="1"/>
  <c r="G20" i="3"/>
  <c r="H19" i="3"/>
  <c r="G19" i="3"/>
  <c r="I19" i="3" s="1"/>
  <c r="D18" i="3"/>
  <c r="C18" i="3"/>
  <c r="B18" i="3"/>
  <c r="I17" i="3"/>
  <c r="H17" i="3"/>
  <c r="G17" i="3"/>
  <c r="E16" i="3"/>
  <c r="G16" i="3" s="1"/>
  <c r="J15" i="3"/>
  <c r="J14" i="3"/>
  <c r="J13" i="3"/>
  <c r="H12" i="3"/>
  <c r="G12" i="3"/>
  <c r="I12" i="3" s="1"/>
  <c r="H11" i="3"/>
  <c r="I11" i="3" s="1"/>
  <c r="G11" i="3"/>
  <c r="H10" i="3"/>
  <c r="G10" i="3"/>
  <c r="I10" i="3" s="1"/>
  <c r="J9" i="3"/>
  <c r="J8" i="3"/>
  <c r="J7" i="3"/>
  <c r="J6" i="3"/>
  <c r="J5" i="3"/>
  <c r="K56" i="3" l="1"/>
  <c r="K52" i="3"/>
  <c r="K53" i="3"/>
  <c r="K50" i="3"/>
  <c r="K51" i="3"/>
  <c r="K54" i="3"/>
  <c r="K55" i="3"/>
  <c r="H16" i="3"/>
  <c r="I16" i="3" s="1"/>
  <c r="E18" i="3"/>
  <c r="G18" i="3" s="1"/>
  <c r="B74" i="2"/>
  <c r="B73" i="2"/>
  <c r="B72" i="2"/>
  <c r="B71" i="2"/>
  <c r="B70" i="2"/>
  <c r="B69" i="2"/>
  <c r="B68" i="2"/>
  <c r="H18" i="3" l="1"/>
  <c r="I18" i="3" s="1"/>
  <c r="F58" i="2"/>
  <c r="E58" i="2"/>
  <c r="D58" i="2"/>
  <c r="C58" i="2"/>
  <c r="F57" i="2"/>
  <c r="E57" i="2"/>
  <c r="D57" i="2"/>
  <c r="C57" i="2"/>
  <c r="F56" i="2"/>
  <c r="E56" i="2"/>
  <c r="D56" i="2"/>
  <c r="C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B58" i="2"/>
  <c r="B57" i="2"/>
  <c r="B56" i="2"/>
  <c r="B55" i="2"/>
  <c r="B54" i="2"/>
  <c r="B53" i="2"/>
  <c r="B52" i="2"/>
  <c r="J52" i="2" l="1"/>
  <c r="G34" i="2"/>
  <c r="J17" i="2"/>
  <c r="J16" i="2"/>
  <c r="J15" i="2"/>
  <c r="J11" i="2"/>
  <c r="J10" i="2"/>
  <c r="J9" i="2"/>
  <c r="J8" i="2"/>
  <c r="J7" i="2"/>
  <c r="J6" i="2"/>
  <c r="B28" i="2"/>
  <c r="B65" i="2" s="1"/>
  <c r="B27" i="2"/>
  <c r="B64" i="2" s="1"/>
  <c r="B26" i="2"/>
  <c r="B63" i="2" s="1"/>
  <c r="G13" i="2"/>
  <c r="J57" i="2" l="1"/>
  <c r="G47" i="2"/>
  <c r="G46" i="2"/>
  <c r="G45" i="2"/>
  <c r="G44" i="2"/>
  <c r="G43" i="2"/>
  <c r="G42" i="2"/>
  <c r="G41" i="2"/>
  <c r="G40" i="2"/>
  <c r="G39" i="2"/>
  <c r="G38" i="2"/>
  <c r="G37" i="2"/>
  <c r="G52" i="2" s="1"/>
  <c r="G36" i="2"/>
  <c r="G35" i="2"/>
  <c r="F28" i="2"/>
  <c r="E28" i="2"/>
  <c r="D28" i="2"/>
  <c r="C28" i="2"/>
  <c r="F27" i="2"/>
  <c r="E27" i="2"/>
  <c r="D27" i="2"/>
  <c r="C27" i="2"/>
  <c r="F26" i="2"/>
  <c r="E26" i="2"/>
  <c r="D26" i="2"/>
  <c r="C26" i="2"/>
  <c r="H22" i="2"/>
  <c r="G22" i="2"/>
  <c r="H21" i="2"/>
  <c r="G21" i="2"/>
  <c r="D20" i="2"/>
  <c r="C20" i="2"/>
  <c r="B20" i="2"/>
  <c r="H19" i="2"/>
  <c r="G19" i="2"/>
  <c r="E18" i="2"/>
  <c r="G18" i="2" s="1"/>
  <c r="H14" i="2"/>
  <c r="G14" i="2"/>
  <c r="H13" i="2"/>
  <c r="I13" i="2" s="1"/>
  <c r="G12" i="2"/>
  <c r="I19" i="2" l="1"/>
  <c r="I21" i="2"/>
  <c r="I22" i="2"/>
  <c r="G54" i="2"/>
  <c r="I54" i="2" s="1"/>
  <c r="G55" i="2"/>
  <c r="I55" i="2" s="1"/>
  <c r="I52" i="2"/>
  <c r="K52" i="2" s="1"/>
  <c r="G57" i="2"/>
  <c r="I57" i="2" s="1"/>
  <c r="K57" i="2" s="1"/>
  <c r="J53" i="2"/>
  <c r="I14" i="2"/>
  <c r="G53" i="2"/>
  <c r="I53" i="2" s="1"/>
  <c r="J58" i="2"/>
  <c r="G58" i="2"/>
  <c r="I58" i="2" s="1"/>
  <c r="G56" i="2"/>
  <c r="I56" i="2" s="1"/>
  <c r="J54" i="2"/>
  <c r="J55" i="2"/>
  <c r="K55" i="2" s="1"/>
  <c r="J56" i="2"/>
  <c r="I12" i="2"/>
  <c r="H18" i="2"/>
  <c r="I18" i="2" s="1"/>
  <c r="E20" i="2"/>
  <c r="H20" i="2" s="1"/>
  <c r="K54" i="2" l="1"/>
  <c r="K53" i="2"/>
  <c r="K58" i="2"/>
  <c r="K56" i="2"/>
  <c r="G20" i="2"/>
  <c r="I20" i="2" s="1"/>
</calcChain>
</file>

<file path=xl/sharedStrings.xml><?xml version="1.0" encoding="utf-8"?>
<sst xmlns="http://schemas.openxmlformats.org/spreadsheetml/2006/main" count="263" uniqueCount="79">
  <si>
    <t>NAJNIŽA TARIFA</t>
  </si>
  <si>
    <t>PROSJEČNA TARIFA</t>
  </si>
  <si>
    <t>FIX VODA KUĆANSTVA</t>
  </si>
  <si>
    <t>FIX ODVODNJA KUĆANSTVA</t>
  </si>
  <si>
    <t>FIX PROČIŠĆAVANJE KUĆANSTVA</t>
  </si>
  <si>
    <t>FIX VODA POSLOVNI</t>
  </si>
  <si>
    <t>FIX ODVODNJA POSLOVNI</t>
  </si>
  <si>
    <t>FIX PROČIŠĆAVANJE POSLOVNI</t>
  </si>
  <si>
    <t>VAR VODA KUĆANSTVA</t>
  </si>
  <si>
    <t xml:space="preserve">30.06.2028. </t>
  </si>
  <si>
    <t>VAR ODVODNJA KUĆANSTVA</t>
  </si>
  <si>
    <t>30.06.2030.</t>
  </si>
  <si>
    <t>VAR PROČIŠĆAVANJE KUĆANSTVA</t>
  </si>
  <si>
    <t>30.06.2027.</t>
  </si>
  <si>
    <t>VAR VODA POSLOVNI</t>
  </si>
  <si>
    <t>VAR ODVODNJA POSLOVNI</t>
  </si>
  <si>
    <t>VAR PROČIŠĆAVANJE POSLOVNI</t>
  </si>
  <si>
    <t>NZR ZAJ KUĆANSTVA</t>
  </si>
  <si>
    <t>NZR POSEBNI KUĆANSTVA</t>
  </si>
  <si>
    <t>NIJE PREDMET</t>
  </si>
  <si>
    <t>UKUPNO NZR KUĆANSTVA</t>
  </si>
  <si>
    <t>NZR ZAJ POSLOVNI</t>
  </si>
  <si>
    <t>NZR POSEBNI POSLOVNI</t>
  </si>
  <si>
    <t>Datum usklađenja</t>
  </si>
  <si>
    <t>Čl. 46.</t>
  </si>
  <si>
    <t>Čl. 47.</t>
  </si>
  <si>
    <t>DOPUŠTENI OMJER</t>
  </si>
  <si>
    <t xml:space="preserve">FIKSNI DIO VODA </t>
  </si>
  <si>
    <t xml:space="preserve">FIKSNI DIO ODVODNJA </t>
  </si>
  <si>
    <t xml:space="preserve">FIKSNI DIO PROČIŠĆAVANJE </t>
  </si>
  <si>
    <t xml:space="preserve">VARIJABILNI DIO VODA </t>
  </si>
  <si>
    <t xml:space="preserve">VARIJABILNI DIO ODVODNJA </t>
  </si>
  <si>
    <t xml:space="preserve">VARIJABILNI DIO PROČIŠĆAVANJE </t>
  </si>
  <si>
    <t>30.06.2028.</t>
  </si>
  <si>
    <t>30.06.2026.</t>
  </si>
  <si>
    <t>Izjednačene tarife po 46.</t>
  </si>
  <si>
    <t>ODSTUPANJE (Odnos između najniže i prosječne tarife)</t>
  </si>
  <si>
    <r>
      <t>količina isporučene usluge (m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), hipotetičke</t>
    </r>
  </si>
  <si>
    <t>POSTOJEĆI OMJER_31.12.2023.</t>
  </si>
  <si>
    <t>Ponderirani prosjek tarifa  na UP</t>
  </si>
  <si>
    <t>Rokovi usklađenja, po vodnim uslugama</t>
  </si>
  <si>
    <t xml:space="preserve">Rokovi izjednačavanja, po vodnim uslugama </t>
  </si>
  <si>
    <t xml:space="preserve">Vodne usluge </t>
  </si>
  <si>
    <t>javna vodoopskrba</t>
  </si>
  <si>
    <t xml:space="preserve">javna odvodnja, bez pročišćavanja </t>
  </si>
  <si>
    <t>pročišćavanje</t>
  </si>
  <si>
    <t>tarife na dan 31.12.2022.</t>
  </si>
  <si>
    <t>Omjer ponderiranih prosjeka tarifa na UP</t>
  </si>
  <si>
    <t>Datum izjednačavanja tarifa po čl. 46.</t>
  </si>
  <si>
    <t>Izjednačavanje tarifa po čl. 46.</t>
  </si>
  <si>
    <t>Rok za usklađenje omjera po čl. 47.</t>
  </si>
  <si>
    <t>ODSTUPANJE (odnos dopuštenog omjera i prosječnog postojećeg omjera)</t>
  </si>
  <si>
    <t>PROSJEČNI POSTOJEĆI OMJER TARIFA_31.12.2023.</t>
  </si>
  <si>
    <t>NZR* KUĆANSTVA</t>
  </si>
  <si>
    <t>NZR* POSLOVNI</t>
  </si>
  <si>
    <t>* izračunava se zasebno za jedinstvenu, zajedničku i posebnu</t>
  </si>
  <si>
    <t>Dopušteni propisani omjer iz članaka 22. i 25. i ćlanka 37.</t>
  </si>
  <si>
    <t xml:space="preserve">NAKNADA ZA RAZVOJ* </t>
  </si>
  <si>
    <t>TP 1</t>
  </si>
  <si>
    <t xml:space="preserve">TP 2 </t>
  </si>
  <si>
    <t>TP 3</t>
  </si>
  <si>
    <t>TP 4</t>
  </si>
  <si>
    <t>TP 5</t>
  </si>
  <si>
    <t>TP = tarifno područje</t>
  </si>
  <si>
    <t>– veća od 20 %, a manja od 30 %, rok za izjednačavanje može se produljiti do 30. lipnja 2027.</t>
  </si>
  <si>
    <t>– veća od 30 %, a manja od 40 %, rok za izjednačavanje može se produljiti do 30. lipnja 2028.</t>
  </si>
  <si>
    <t>– veća od 40 %, a manja od 50 %, rok za izjednačavanje može se produljiti do 30. lipnja 2029.</t>
  </si>
  <si>
    <t>– veća od 50 %, rok za izjednačavanje može se produljiti do 30. lipnja 2030.</t>
  </si>
  <si>
    <t>OBAVEZNO POPUNITI</t>
  </si>
  <si>
    <t>na dan 31. prosinca 2023., za uslužno područje za pojedinu vodnu uslugu:</t>
  </si>
  <si>
    <t xml:space="preserve">Ako je na uslužnom području razlika između najniže tarife i prosječne tarife, </t>
  </si>
  <si>
    <t>Izjednačavanje tarifa na uslužnom području prema članku 46.</t>
  </si>
  <si>
    <t>Izjednačavanje tarifa radi postizanja dopuštenih omjeraprema članku 47</t>
  </si>
  <si>
    <t xml:space="preserve">Ako je na uslužnom području razlika između dopuštenih omjera između kućanstava s punom tarifom </t>
  </si>
  <si>
    <t>na dan 31. prosinca 2023.:</t>
  </si>
  <si>
    <t xml:space="preserve">i poslovnih korisnika te drugih dopuštenih omjera u odnosu na prosječni postojeći omjer na uslužnom području, </t>
  </si>
  <si>
    <t xml:space="preserve">u skladu s akcijskim planom koji je isporučitelj vodnih usluga dužan podnijeti Vijeću za vodne usluge na odobrenje. </t>
  </si>
  <si>
    <t>UP _______________</t>
  </si>
  <si>
    <t xml:space="preserve">UP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</si>
</sst>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.5"/>
      <color rgb="FF231F20"/>
      <name val="Times New Roman"/>
      <family val="1"/>
      <charset val="238"/>
    </font>
    <font>
      <sz val="12"/>
      <color rgb="FF231F2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rgb="FF231F2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.5"/>
      <color rgb="FF231F20"/>
      <name val="Calibri"/>
      <family val="2"/>
      <charset val="238"/>
      <scheme val="minor"/>
    </font>
    <font>
      <sz val="12"/>
      <color rgb="FF231F20"/>
      <name val="Calibri"/>
      <family val="2"/>
      <charset val="238"/>
      <scheme val="minor"/>
    </font>
    <font>
      <u/>
      <sz val="20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i/>
      <u/>
      <sz val="11.5"/>
      <color rgb="FF231F20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0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10" fontId="3" fillId="5" borderId="2" xfId="1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2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26" xfId="0" applyBorder="1" applyAlignment="1">
      <alignment vertical="center"/>
    </xf>
    <xf numFmtId="2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4" fontId="0" fillId="3" borderId="8" xfId="0" applyNumberForma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10" fontId="3" fillId="3" borderId="13" xfId="1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40" xfId="0" applyFont="1" applyBorder="1" applyAlignment="1">
      <alignment vertical="center"/>
    </xf>
    <xf numFmtId="0" fontId="0" fillId="6" borderId="24" xfId="0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8" fillId="0" borderId="41" xfId="0" applyNumberFormat="1" applyFont="1" applyBorder="1" applyAlignment="1">
      <alignment horizontal="center" vertical="center"/>
    </xf>
    <xf numFmtId="164" fontId="8" fillId="0" borderId="41" xfId="0" applyNumberFormat="1" applyFont="1" applyBorder="1" applyAlignment="1">
      <alignment horizontal="center" vertical="center"/>
    </xf>
    <xf numFmtId="10" fontId="8" fillId="0" borderId="35" xfId="1" applyNumberFormat="1" applyFont="1" applyFill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2" fontId="8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" fontId="0" fillId="0" borderId="27" xfId="0" applyNumberForma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3" fontId="14" fillId="0" borderId="0" xfId="0" applyNumberFormat="1" applyFont="1" applyAlignment="1">
      <alignment horizontal="center" vertical="center" wrapText="1"/>
    </xf>
    <xf numFmtId="10" fontId="7" fillId="0" borderId="2" xfId="1" applyNumberFormat="1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0" fillId="5" borderId="29" xfId="0" applyNumberFormat="1" applyFill="1" applyBorder="1" applyAlignment="1">
      <alignment horizontal="center" vertical="center" wrapText="1"/>
    </xf>
    <xf numFmtId="3" fontId="0" fillId="5" borderId="38" xfId="0" applyNumberFormat="1" applyFill="1" applyBorder="1" applyAlignment="1">
      <alignment horizontal="center" vertical="center" wrapText="1"/>
    </xf>
    <xf numFmtId="3" fontId="0" fillId="5" borderId="39" xfId="0" applyNumberFormat="1" applyFill="1" applyBorder="1" applyAlignment="1">
      <alignment horizontal="center" vertical="center" wrapText="1"/>
    </xf>
    <xf numFmtId="4" fontId="8" fillId="5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3" fontId="0" fillId="9" borderId="9" xfId="0" applyNumberFormat="1" applyFill="1" applyBorder="1" applyAlignment="1">
      <alignment horizontal="center" vertical="center" wrapText="1"/>
    </xf>
    <xf numFmtId="3" fontId="0" fillId="9" borderId="0" xfId="0" applyNumberFormat="1" applyFill="1" applyAlignment="1">
      <alignment horizontal="center" vertical="center" wrapText="1"/>
    </xf>
    <xf numFmtId="3" fontId="0" fillId="9" borderId="12" xfId="0" applyNumberFormat="1" applyFill="1" applyBorder="1" applyAlignment="1">
      <alignment horizontal="center" vertical="center" wrapText="1"/>
    </xf>
    <xf numFmtId="3" fontId="0" fillId="7" borderId="9" xfId="0" applyNumberFormat="1" applyFill="1" applyBorder="1" applyAlignment="1">
      <alignment horizontal="center" vertical="center" wrapText="1"/>
    </xf>
    <xf numFmtId="3" fontId="0" fillId="7" borderId="0" xfId="0" applyNumberFormat="1" applyFill="1" applyAlignment="1">
      <alignment horizontal="center" vertical="center" wrapText="1"/>
    </xf>
    <xf numFmtId="3" fontId="0" fillId="7" borderId="12" xfId="0" applyNumberFormat="1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8" fillId="0" borderId="28" xfId="0" applyFont="1" applyBorder="1" applyAlignment="1">
      <alignment vertical="center" wrapText="1"/>
    </xf>
    <xf numFmtId="2" fontId="8" fillId="0" borderId="44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43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7" fillId="0" borderId="45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0" fillId="0" borderId="46" xfId="0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45" xfId="0" applyFont="1" applyBorder="1" applyAlignment="1">
      <alignment horizontal="left" vertical="center"/>
    </xf>
    <xf numFmtId="0" fontId="22" fillId="5" borderId="0" xfId="0" applyFont="1" applyFill="1" applyAlignment="1">
      <alignment horizontal="left" vertical="center" wrapText="1"/>
    </xf>
    <xf numFmtId="0" fontId="23" fillId="5" borderId="47" xfId="0" applyFont="1" applyFill="1" applyBorder="1" applyAlignment="1">
      <alignment horizontal="center" vertical="center" wrapText="1"/>
    </xf>
    <xf numFmtId="0" fontId="23" fillId="5" borderId="4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tabSelected="1" topLeftCell="A29" zoomScale="80" zoomScaleNormal="80" workbookViewId="0">
      <selection activeCell="L62" sqref="L62"/>
    </sheetView>
  </sheetViews>
  <sheetFormatPr defaultColWidth="9.140625" defaultRowHeight="15" x14ac:dyDescent="0.25"/>
  <cols>
    <col min="1" max="1" width="38.28515625" style="6" customWidth="1"/>
    <col min="2" max="9" width="13.28515625" style="6" customWidth="1"/>
    <col min="10" max="10" width="17.85546875" style="6" customWidth="1"/>
    <col min="11" max="11" width="20.28515625" style="6" customWidth="1"/>
    <col min="12" max="12" width="24.42578125" style="6" customWidth="1"/>
    <col min="13" max="13" width="115.5703125" style="6" customWidth="1"/>
    <col min="14" max="16384" width="9.140625" style="6"/>
  </cols>
  <sheetData>
    <row r="1" spans="1:22" ht="15.75" thickBot="1" x14ac:dyDescent="0.3"/>
    <row r="2" spans="1:22" ht="26.25" customHeight="1" thickTop="1" thickBot="1" x14ac:dyDescent="0.3">
      <c r="A2" s="141" t="s">
        <v>78</v>
      </c>
      <c r="B2" s="141"/>
      <c r="F2" s="142" t="s">
        <v>68</v>
      </c>
      <c r="G2" s="143"/>
    </row>
    <row r="3" spans="1:22" ht="27" thickTop="1" x14ac:dyDescent="0.25">
      <c r="A3" s="137"/>
      <c r="B3" s="137"/>
      <c r="C3" s="99"/>
      <c r="D3" s="99"/>
    </row>
    <row r="4" spans="1:22" ht="27" thickBot="1" x14ac:dyDescent="0.3">
      <c r="A4" s="5" t="s">
        <v>24</v>
      </c>
      <c r="F4" s="139" t="s">
        <v>63</v>
      </c>
      <c r="G4" s="139"/>
      <c r="H4" s="139"/>
    </row>
    <row r="5" spans="1:22" ht="90" x14ac:dyDescent="0.25">
      <c r="A5" s="39"/>
      <c r="B5" s="40" t="s">
        <v>58</v>
      </c>
      <c r="C5" s="40" t="s">
        <v>59</v>
      </c>
      <c r="D5" s="40" t="s">
        <v>60</v>
      </c>
      <c r="E5" s="40" t="s">
        <v>61</v>
      </c>
      <c r="F5" s="40" t="s">
        <v>62</v>
      </c>
      <c r="G5" s="40" t="s">
        <v>0</v>
      </c>
      <c r="H5" s="40" t="s">
        <v>1</v>
      </c>
      <c r="I5" s="56" t="s">
        <v>36</v>
      </c>
      <c r="J5" s="76" t="s">
        <v>41</v>
      </c>
      <c r="K5" s="1"/>
      <c r="L5" s="2"/>
      <c r="M5" s="83"/>
      <c r="N5" s="84"/>
      <c r="O5" s="84"/>
      <c r="P5" s="84"/>
      <c r="Q5" s="84"/>
      <c r="R5" s="84"/>
      <c r="S5" s="84"/>
      <c r="T5" s="84"/>
      <c r="U5" s="84"/>
      <c r="V5" s="84"/>
    </row>
    <row r="6" spans="1:22" ht="15" customHeight="1" thickBot="1" x14ac:dyDescent="0.3">
      <c r="A6" s="42" t="s">
        <v>2</v>
      </c>
      <c r="B6" s="17"/>
      <c r="C6" s="17"/>
      <c r="D6" s="17"/>
      <c r="E6" s="17"/>
      <c r="F6" s="17"/>
      <c r="G6" s="109"/>
      <c r="H6" s="110"/>
      <c r="I6" s="110"/>
      <c r="J6" s="54">
        <f>J12</f>
        <v>0</v>
      </c>
      <c r="M6" s="85"/>
      <c r="N6" s="86"/>
      <c r="O6" s="86"/>
      <c r="P6" s="86"/>
      <c r="Q6" s="86"/>
      <c r="R6" s="86"/>
      <c r="S6" s="86"/>
      <c r="T6" s="86"/>
      <c r="U6" s="86"/>
      <c r="V6" s="86"/>
    </row>
    <row r="7" spans="1:22" ht="15.75" x14ac:dyDescent="0.25">
      <c r="A7" s="42" t="s">
        <v>3</v>
      </c>
      <c r="B7" s="17"/>
      <c r="C7" s="17"/>
      <c r="D7" s="17"/>
      <c r="E7" s="17"/>
      <c r="F7" s="17"/>
      <c r="G7" s="111"/>
      <c r="H7" s="112"/>
      <c r="I7" s="112"/>
      <c r="J7" s="54">
        <f>J13</f>
        <v>0</v>
      </c>
      <c r="M7" s="140" t="s">
        <v>71</v>
      </c>
      <c r="N7" s="86"/>
      <c r="O7" s="86"/>
      <c r="P7" s="86"/>
      <c r="Q7" s="86"/>
      <c r="R7" s="86"/>
      <c r="S7" s="86"/>
      <c r="T7" s="86"/>
      <c r="U7" s="86"/>
      <c r="V7" s="86"/>
    </row>
    <row r="8" spans="1:22" ht="15" customHeight="1" x14ac:dyDescent="0.25">
      <c r="A8" s="42" t="s">
        <v>4</v>
      </c>
      <c r="B8" s="17"/>
      <c r="C8" s="17"/>
      <c r="D8" s="17"/>
      <c r="E8" s="17"/>
      <c r="F8" s="17"/>
      <c r="G8" s="111"/>
      <c r="H8" s="112"/>
      <c r="I8" s="112"/>
      <c r="J8" s="54">
        <f>J14</f>
        <v>0</v>
      </c>
      <c r="K8" s="1"/>
      <c r="L8" s="2"/>
      <c r="M8" s="134"/>
      <c r="N8" s="86"/>
      <c r="O8" s="86"/>
      <c r="P8" s="86"/>
      <c r="Q8" s="86"/>
      <c r="R8" s="86"/>
      <c r="S8" s="86"/>
      <c r="T8" s="86"/>
      <c r="U8" s="86"/>
      <c r="V8" s="86"/>
    </row>
    <row r="9" spans="1:22" ht="15.75" x14ac:dyDescent="0.25">
      <c r="A9" s="42" t="s">
        <v>5</v>
      </c>
      <c r="B9" s="17"/>
      <c r="C9" s="17"/>
      <c r="D9" s="17"/>
      <c r="E9" s="17"/>
      <c r="F9" s="17"/>
      <c r="G9" s="111"/>
      <c r="H9" s="112"/>
      <c r="I9" s="112"/>
      <c r="J9" s="54">
        <f>J12</f>
        <v>0</v>
      </c>
      <c r="M9" s="134" t="s">
        <v>70</v>
      </c>
      <c r="N9" s="86"/>
      <c r="O9" s="86"/>
      <c r="P9" s="86"/>
      <c r="Q9" s="86"/>
      <c r="R9" s="86"/>
      <c r="S9" s="86"/>
      <c r="T9" s="86"/>
      <c r="U9" s="86"/>
      <c r="V9" s="86"/>
    </row>
    <row r="10" spans="1:22" ht="15.75" x14ac:dyDescent="0.25">
      <c r="A10" s="42" t="s">
        <v>6</v>
      </c>
      <c r="B10" s="17"/>
      <c r="C10" s="17"/>
      <c r="D10" s="17"/>
      <c r="E10" s="17"/>
      <c r="F10" s="17"/>
      <c r="G10" s="111"/>
      <c r="H10" s="112"/>
      <c r="I10" s="112"/>
      <c r="J10" s="54">
        <f>J13</f>
        <v>0</v>
      </c>
      <c r="M10" s="135" t="s">
        <v>69</v>
      </c>
      <c r="N10" s="86"/>
      <c r="O10" s="86"/>
      <c r="P10" s="86"/>
      <c r="Q10" s="86"/>
      <c r="R10" s="86"/>
      <c r="S10" s="86"/>
      <c r="T10" s="86"/>
      <c r="U10" s="86"/>
      <c r="V10" s="86"/>
    </row>
    <row r="11" spans="1:22" ht="15.75" x14ac:dyDescent="0.25">
      <c r="A11" s="42" t="s">
        <v>7</v>
      </c>
      <c r="B11" s="17"/>
      <c r="C11" s="17"/>
      <c r="D11" s="17"/>
      <c r="E11" s="17"/>
      <c r="F11" s="17"/>
      <c r="G11" s="113"/>
      <c r="H11" s="114"/>
      <c r="I11" s="114"/>
      <c r="J11" s="54">
        <f>J14</f>
        <v>0</v>
      </c>
      <c r="K11" s="1"/>
      <c r="L11" s="2"/>
      <c r="M11" s="134" t="s">
        <v>64</v>
      </c>
      <c r="N11" s="86"/>
      <c r="O11" s="86"/>
      <c r="P11" s="86"/>
      <c r="Q11" s="86"/>
      <c r="R11" s="86"/>
      <c r="S11" s="86"/>
      <c r="T11" s="86"/>
      <c r="U11" s="86"/>
      <c r="V11" s="86"/>
    </row>
    <row r="12" spans="1:22" ht="15" customHeight="1" x14ac:dyDescent="0.25">
      <c r="A12" s="45" t="s">
        <v>8</v>
      </c>
      <c r="B12" s="94"/>
      <c r="C12" s="94"/>
      <c r="D12" s="94"/>
      <c r="E12" s="94"/>
      <c r="F12" s="94"/>
      <c r="G12" s="38">
        <f t="shared" ref="G12:G22" si="0">MIN(B12:F12)</f>
        <v>0</v>
      </c>
      <c r="H12" s="38" t="e">
        <f>AVERAGE(B12:F12)</f>
        <v>#DIV/0!</v>
      </c>
      <c r="I12" s="90" t="e">
        <f t="shared" ref="I12:I22" si="1">(H12-G12)/H12</f>
        <v>#DIV/0!</v>
      </c>
      <c r="J12" s="100"/>
      <c r="M12" s="134" t="s">
        <v>65</v>
      </c>
      <c r="N12" s="86"/>
      <c r="O12" s="86"/>
      <c r="P12" s="86"/>
      <c r="Q12" s="86"/>
      <c r="R12" s="86"/>
      <c r="S12" s="86"/>
      <c r="T12" s="86"/>
      <c r="U12" s="86"/>
      <c r="V12" s="86"/>
    </row>
    <row r="13" spans="1:22" ht="15.75" x14ac:dyDescent="0.25">
      <c r="A13" s="45" t="s">
        <v>10</v>
      </c>
      <c r="B13" s="94"/>
      <c r="C13" s="94"/>
      <c r="D13" s="94"/>
      <c r="E13" s="94"/>
      <c r="F13" s="94"/>
      <c r="G13" s="38">
        <f t="shared" si="0"/>
        <v>0</v>
      </c>
      <c r="H13" s="38" t="e">
        <f t="shared" ref="H13:H22" si="2">AVERAGE(B13:F13)</f>
        <v>#DIV/0!</v>
      </c>
      <c r="I13" s="90" t="e">
        <f>(H13-G13)/H13</f>
        <v>#DIV/0!</v>
      </c>
      <c r="J13" s="100"/>
      <c r="M13" s="134" t="s">
        <v>66</v>
      </c>
      <c r="N13" s="86"/>
      <c r="O13" s="86"/>
      <c r="P13" s="86"/>
      <c r="Q13" s="86"/>
      <c r="R13" s="86"/>
      <c r="S13" s="86"/>
      <c r="T13" s="86"/>
      <c r="U13" s="86"/>
      <c r="V13" s="86"/>
    </row>
    <row r="14" spans="1:22" ht="15.75" x14ac:dyDescent="0.25">
      <c r="A14" s="45" t="s">
        <v>12</v>
      </c>
      <c r="B14" s="94"/>
      <c r="C14" s="94"/>
      <c r="D14" s="94"/>
      <c r="E14" s="94"/>
      <c r="F14" s="94"/>
      <c r="G14" s="38">
        <f t="shared" si="0"/>
        <v>0</v>
      </c>
      <c r="H14" s="38" t="e">
        <f t="shared" si="2"/>
        <v>#DIV/0!</v>
      </c>
      <c r="I14" s="90" t="e">
        <f t="shared" si="1"/>
        <v>#DIV/0!</v>
      </c>
      <c r="J14" s="100"/>
      <c r="K14" s="1"/>
      <c r="L14" s="2"/>
      <c r="M14" s="134" t="s">
        <v>67</v>
      </c>
      <c r="N14" s="86"/>
      <c r="O14" s="86"/>
      <c r="P14" s="86"/>
      <c r="Q14" s="86"/>
      <c r="R14" s="86"/>
      <c r="S14" s="86"/>
      <c r="T14" s="86"/>
      <c r="U14" s="86"/>
      <c r="V14" s="86"/>
    </row>
    <row r="15" spans="1:22" ht="14.45" customHeight="1" thickBot="1" x14ac:dyDescent="0.3">
      <c r="A15" s="42" t="s">
        <v>14</v>
      </c>
      <c r="B15" s="17"/>
      <c r="C15" s="17"/>
      <c r="D15" s="17"/>
      <c r="E15" s="17"/>
      <c r="F15" s="17"/>
      <c r="G15" s="109"/>
      <c r="H15" s="110"/>
      <c r="I15" s="110"/>
      <c r="J15" s="54">
        <f>J12</f>
        <v>0</v>
      </c>
      <c r="M15" s="136" t="s">
        <v>76</v>
      </c>
      <c r="N15" s="84"/>
      <c r="O15" s="84"/>
      <c r="P15" s="84"/>
      <c r="Q15" s="84"/>
      <c r="R15" s="84"/>
      <c r="S15" s="84"/>
      <c r="T15" s="84"/>
      <c r="U15" s="84"/>
      <c r="V15" s="84"/>
    </row>
    <row r="16" spans="1:22" x14ac:dyDescent="0.25">
      <c r="A16" s="42" t="s">
        <v>15</v>
      </c>
      <c r="B16" s="17"/>
      <c r="C16" s="17"/>
      <c r="D16" s="17"/>
      <c r="E16" s="17"/>
      <c r="F16" s="17"/>
      <c r="G16" s="111"/>
      <c r="H16" s="112"/>
      <c r="I16" s="112"/>
      <c r="J16" s="54">
        <f>J13</f>
        <v>0</v>
      </c>
    </row>
    <row r="17" spans="1:22" ht="15.75" thickBot="1" x14ac:dyDescent="0.3">
      <c r="A17" s="44" t="s">
        <v>16</v>
      </c>
      <c r="B17" s="95"/>
      <c r="C17" s="95"/>
      <c r="D17" s="95"/>
      <c r="E17" s="95"/>
      <c r="F17" s="95"/>
      <c r="G17" s="115"/>
      <c r="H17" s="116"/>
      <c r="I17" s="116"/>
      <c r="J17" s="55">
        <f>J14</f>
        <v>0</v>
      </c>
      <c r="K17" s="1"/>
      <c r="L17" s="2"/>
    </row>
    <row r="18" spans="1:22" ht="15.75" hidden="1" thickBot="1" x14ac:dyDescent="0.3">
      <c r="A18" s="49" t="s">
        <v>17</v>
      </c>
      <c r="B18" s="50">
        <v>0.38</v>
      </c>
      <c r="C18" s="50">
        <v>0.01</v>
      </c>
      <c r="D18" s="50">
        <v>0.66361000000000003</v>
      </c>
      <c r="E18" s="50">
        <f>0.12078+0.13272</f>
        <v>0.2535</v>
      </c>
      <c r="F18" s="50"/>
      <c r="G18" s="51">
        <f t="shared" si="0"/>
        <v>0.01</v>
      </c>
      <c r="H18" s="51">
        <f t="shared" si="2"/>
        <v>0.3267775</v>
      </c>
      <c r="I18" s="52">
        <f t="shared" si="1"/>
        <v>0.96939813787668971</v>
      </c>
      <c r="J18" s="53" t="s">
        <v>11</v>
      </c>
    </row>
    <row r="19" spans="1:22" ht="30.75" hidden="1" thickBot="1" x14ac:dyDescent="0.3">
      <c r="A19" s="7" t="s">
        <v>18</v>
      </c>
      <c r="B19" s="9"/>
      <c r="C19" s="9">
        <v>0.52088999999999996</v>
      </c>
      <c r="D19" s="9"/>
      <c r="E19" s="9"/>
      <c r="F19" s="9"/>
      <c r="G19" s="10">
        <f t="shared" si="0"/>
        <v>0.52088999999999996</v>
      </c>
      <c r="H19" s="10">
        <f t="shared" si="2"/>
        <v>0.52088999999999996</v>
      </c>
      <c r="I19" s="11">
        <f t="shared" si="1"/>
        <v>0</v>
      </c>
      <c r="J19" s="12" t="s">
        <v>19</v>
      </c>
      <c r="N19" s="8" t="s">
        <v>11</v>
      </c>
    </row>
    <row r="20" spans="1:22" hidden="1" x14ac:dyDescent="0.25">
      <c r="A20" s="13" t="s">
        <v>20</v>
      </c>
      <c r="B20" s="14">
        <f>SUM(B18:B19)</f>
        <v>0.38</v>
      </c>
      <c r="C20" s="14">
        <f t="shared" ref="C20:E20" si="3">SUM(C18:C19)</f>
        <v>0.53088999999999997</v>
      </c>
      <c r="D20" s="14">
        <f t="shared" si="3"/>
        <v>0.66361000000000003</v>
      </c>
      <c r="E20" s="14">
        <f t="shared" si="3"/>
        <v>0.2535</v>
      </c>
      <c r="F20" s="14"/>
      <c r="G20" s="14">
        <f t="shared" si="0"/>
        <v>0.2535</v>
      </c>
      <c r="H20" s="14">
        <f t="shared" si="2"/>
        <v>0.45700000000000002</v>
      </c>
      <c r="I20" s="15">
        <f t="shared" si="1"/>
        <v>0.44529540481400437</v>
      </c>
      <c r="J20" s="16"/>
    </row>
    <row r="21" spans="1:22" ht="15.75" hidden="1" thickBot="1" x14ac:dyDescent="0.3">
      <c r="A21" s="7" t="s">
        <v>21</v>
      </c>
      <c r="B21" s="17">
        <v>0.5</v>
      </c>
      <c r="C21" s="17">
        <v>0.01</v>
      </c>
      <c r="D21" s="17">
        <v>0.66361000000000003</v>
      </c>
      <c r="E21" s="17">
        <v>0.2535</v>
      </c>
      <c r="F21" s="17"/>
      <c r="G21" s="18">
        <f t="shared" si="0"/>
        <v>0.01</v>
      </c>
      <c r="H21" s="18">
        <f t="shared" si="2"/>
        <v>0.35677750000000003</v>
      </c>
      <c r="I21" s="19">
        <f t="shared" si="1"/>
        <v>0.97197132666718056</v>
      </c>
      <c r="J21" s="20" t="s">
        <v>11</v>
      </c>
    </row>
    <row r="22" spans="1:22" hidden="1" x14ac:dyDescent="0.25">
      <c r="A22" s="7" t="s">
        <v>22</v>
      </c>
      <c r="B22" s="9"/>
      <c r="C22" s="9">
        <v>0.52088999999999996</v>
      </c>
      <c r="D22" s="9"/>
      <c r="E22" s="9"/>
      <c r="F22" s="9"/>
      <c r="G22" s="10">
        <f t="shared" si="0"/>
        <v>0.52088999999999996</v>
      </c>
      <c r="H22" s="10">
        <f t="shared" si="2"/>
        <v>0.52088999999999996</v>
      </c>
      <c r="I22" s="11">
        <f t="shared" si="1"/>
        <v>0</v>
      </c>
      <c r="J22" s="12" t="s">
        <v>19</v>
      </c>
    </row>
    <row r="23" spans="1:22" x14ac:dyDescent="0.25">
      <c r="H23" s="26"/>
      <c r="N23" s="16"/>
    </row>
    <row r="25" spans="1:22" ht="36.75" customHeight="1" x14ac:dyDescent="0.25">
      <c r="A25" s="24" t="s">
        <v>42</v>
      </c>
      <c r="B25" s="25" t="s">
        <v>23</v>
      </c>
      <c r="C25" s="105" t="s">
        <v>35</v>
      </c>
      <c r="D25" s="106"/>
      <c r="E25" s="106"/>
      <c r="F25" s="107"/>
      <c r="N25" s="88"/>
      <c r="O25" s="88"/>
      <c r="P25" s="88"/>
      <c r="Q25" s="88"/>
      <c r="R25" s="88"/>
      <c r="S25" s="88"/>
      <c r="T25" s="88"/>
      <c r="U25" s="88"/>
      <c r="V25" s="88"/>
    </row>
    <row r="26" spans="1:22" ht="36.75" customHeight="1" x14ac:dyDescent="0.25">
      <c r="A26" s="7" t="s">
        <v>43</v>
      </c>
      <c r="B26" s="37">
        <f>J12</f>
        <v>0</v>
      </c>
      <c r="C26" s="21" t="str">
        <f>A6</f>
        <v>FIX VODA KUĆANSTVA</v>
      </c>
      <c r="D26" s="22" t="str">
        <f>A9</f>
        <v>FIX VODA POSLOVNI</v>
      </c>
      <c r="E26" s="22" t="str">
        <f>A12</f>
        <v>VAR VODA KUĆANSTVA</v>
      </c>
      <c r="F26" s="23" t="str">
        <f>A15</f>
        <v>VAR VODA POSLOVNI</v>
      </c>
      <c r="N26" s="88"/>
      <c r="O26" s="88"/>
      <c r="P26" s="88"/>
      <c r="Q26" s="88"/>
      <c r="R26" s="88"/>
      <c r="S26" s="88"/>
      <c r="T26" s="88"/>
      <c r="U26" s="88"/>
      <c r="V26" s="88"/>
    </row>
    <row r="27" spans="1:22" ht="36.75" customHeight="1" x14ac:dyDescent="0.25">
      <c r="A27" s="7" t="s">
        <v>44</v>
      </c>
      <c r="B27" s="37">
        <f>J13</f>
        <v>0</v>
      </c>
      <c r="C27" s="21" t="str">
        <f>A7</f>
        <v>FIX ODVODNJA KUĆANSTVA</v>
      </c>
      <c r="D27" s="22" t="str">
        <f>A10</f>
        <v>FIX ODVODNJA POSLOVNI</v>
      </c>
      <c r="E27" s="22" t="str">
        <f>A13</f>
        <v>VAR ODVODNJA KUĆANSTVA</v>
      </c>
      <c r="F27" s="23" t="str">
        <f>A16</f>
        <v>VAR ODVODNJA POSLOVNI</v>
      </c>
      <c r="N27" s="88"/>
      <c r="O27" s="88"/>
      <c r="P27" s="88"/>
      <c r="Q27" s="88"/>
      <c r="R27" s="88"/>
      <c r="S27" s="88"/>
      <c r="T27" s="88"/>
      <c r="U27" s="88"/>
      <c r="V27" s="88"/>
    </row>
    <row r="28" spans="1:22" ht="36.75" customHeight="1" x14ac:dyDescent="0.25">
      <c r="A28" s="7" t="s">
        <v>45</v>
      </c>
      <c r="B28" s="37">
        <f>J14</f>
        <v>0</v>
      </c>
      <c r="C28" s="21" t="str">
        <f>A8</f>
        <v>FIX PROČIŠĆAVANJE KUĆANSTVA</v>
      </c>
      <c r="D28" s="22" t="str">
        <f>A11</f>
        <v>FIX PROČIŠĆAVANJE POSLOVNI</v>
      </c>
      <c r="E28" s="22" t="str">
        <f>A14</f>
        <v>VAR PROČIŠĆAVANJE KUĆANSTVA</v>
      </c>
      <c r="F28" s="23" t="str">
        <f>A17</f>
        <v>VAR PROČIŠĆAVANJE POSLOVNI</v>
      </c>
      <c r="N28" s="88"/>
      <c r="O28" s="88"/>
      <c r="P28" s="88"/>
      <c r="Q28" s="88"/>
      <c r="R28" s="88"/>
      <c r="S28" s="88"/>
      <c r="T28" s="88"/>
      <c r="U28" s="88"/>
      <c r="V28" s="88"/>
    </row>
    <row r="29" spans="1:22" ht="15.75" x14ac:dyDescent="0.25">
      <c r="N29" s="88"/>
      <c r="O29" s="88"/>
      <c r="P29" s="88"/>
      <c r="Q29" s="88"/>
      <c r="R29" s="88"/>
      <c r="S29" s="88"/>
      <c r="T29" s="88"/>
      <c r="U29" s="88"/>
      <c r="V29" s="88"/>
    </row>
    <row r="30" spans="1:22" ht="27" thickBot="1" x14ac:dyDescent="0.3">
      <c r="A30" s="5" t="s">
        <v>25</v>
      </c>
      <c r="N30" s="88"/>
      <c r="O30" s="88"/>
      <c r="P30" s="88"/>
      <c r="Q30" s="88"/>
      <c r="R30" s="88"/>
      <c r="S30" s="88"/>
      <c r="T30" s="88"/>
      <c r="U30" s="88"/>
      <c r="V30" s="88"/>
    </row>
    <row r="31" spans="1:22" s="77" customFormat="1" ht="33" thickBot="1" x14ac:dyDescent="0.3">
      <c r="A31" s="57" t="s">
        <v>37</v>
      </c>
      <c r="B31" s="96"/>
      <c r="C31" s="96"/>
      <c r="D31" s="96"/>
      <c r="E31" s="96"/>
      <c r="F31" s="97"/>
      <c r="K31" s="6"/>
      <c r="N31" s="89"/>
      <c r="O31" s="89"/>
      <c r="P31" s="89"/>
      <c r="Q31" s="89"/>
      <c r="R31" s="89"/>
      <c r="S31" s="89"/>
      <c r="T31" s="89"/>
      <c r="U31" s="89"/>
      <c r="V31" s="89"/>
    </row>
    <row r="32" spans="1:22" s="77" customFormat="1" ht="16.5" thickBot="1" x14ac:dyDescent="0.3">
      <c r="B32" s="117" t="s">
        <v>46</v>
      </c>
      <c r="C32" s="118"/>
      <c r="D32" s="118"/>
      <c r="E32" s="118"/>
      <c r="F32" s="119"/>
      <c r="N32" s="89"/>
      <c r="O32" s="89"/>
      <c r="P32" s="89"/>
      <c r="Q32" s="89"/>
      <c r="R32" s="89"/>
      <c r="S32" s="89"/>
      <c r="T32" s="89"/>
      <c r="U32" s="89"/>
      <c r="V32" s="89"/>
    </row>
    <row r="33" spans="1:22" ht="45" x14ac:dyDescent="0.25">
      <c r="A33" s="39"/>
      <c r="B33" s="40" t="s">
        <v>58</v>
      </c>
      <c r="C33" s="40" t="s">
        <v>59</v>
      </c>
      <c r="D33" s="40" t="s">
        <v>60</v>
      </c>
      <c r="E33" s="40" t="s">
        <v>61</v>
      </c>
      <c r="F33" s="40" t="s">
        <v>62</v>
      </c>
      <c r="G33" s="41" t="s">
        <v>39</v>
      </c>
      <c r="N33" s="88"/>
      <c r="O33" s="88"/>
      <c r="P33" s="88"/>
      <c r="Q33" s="88"/>
      <c r="R33" s="88"/>
      <c r="S33" s="88"/>
      <c r="T33" s="88"/>
      <c r="U33" s="88"/>
      <c r="V33" s="88"/>
    </row>
    <row r="34" spans="1:22" ht="16.5" customHeight="1" x14ac:dyDescent="0.25">
      <c r="A34" s="42" t="s">
        <v>2</v>
      </c>
      <c r="B34" s="17"/>
      <c r="C34" s="17"/>
      <c r="D34" s="17"/>
      <c r="E34" s="17"/>
      <c r="F34" s="17"/>
      <c r="G34" s="75" t="e">
        <f>(B34*B31+C34*C31+D34*D31+E34*E31+F34*F31)/(B31+C31+D31+E31+F31)</f>
        <v>#DIV/0!</v>
      </c>
    </row>
    <row r="35" spans="1:22" ht="16.5" customHeight="1" x14ac:dyDescent="0.25">
      <c r="A35" s="42" t="s">
        <v>3</v>
      </c>
      <c r="B35" s="17"/>
      <c r="C35" s="17"/>
      <c r="D35" s="17"/>
      <c r="E35" s="17"/>
      <c r="F35" s="17"/>
      <c r="G35" s="75" t="e">
        <f>(B35*B31+C35*C31+D35*D31)/(B31+C31+D31)</f>
        <v>#DIV/0!</v>
      </c>
    </row>
    <row r="36" spans="1:22" ht="16.5" customHeight="1" x14ac:dyDescent="0.25">
      <c r="A36" s="42" t="s">
        <v>4</v>
      </c>
      <c r="B36" s="17"/>
      <c r="C36" s="17"/>
      <c r="D36" s="17"/>
      <c r="E36" s="17"/>
      <c r="F36" s="17"/>
      <c r="G36" s="75" t="e">
        <f>(B36*B31+C36*C31)/(B31+C31)</f>
        <v>#DIV/0!</v>
      </c>
    </row>
    <row r="37" spans="1:22" ht="16.5" customHeight="1" x14ac:dyDescent="0.25">
      <c r="A37" s="42" t="s">
        <v>5</v>
      </c>
      <c r="B37" s="17"/>
      <c r="C37" s="17"/>
      <c r="D37" s="17"/>
      <c r="E37" s="17"/>
      <c r="F37" s="17"/>
      <c r="G37" s="75" t="e">
        <f>(B37*B31+C37*C31+D37*D31+E37*E31+F37*F31)/(B31+C31+D31+E31+F31)</f>
        <v>#DIV/0!</v>
      </c>
    </row>
    <row r="38" spans="1:22" ht="16.5" customHeight="1" x14ac:dyDescent="0.25">
      <c r="A38" s="42" t="s">
        <v>6</v>
      </c>
      <c r="B38" s="17"/>
      <c r="C38" s="17"/>
      <c r="D38" s="17"/>
      <c r="E38" s="17"/>
      <c r="F38" s="17"/>
      <c r="G38" s="43" t="e">
        <f>(B38*B31+C38*C31+D38*D31)/(B31+C31+D31)</f>
        <v>#DIV/0!</v>
      </c>
    </row>
    <row r="39" spans="1:22" ht="16.5" customHeight="1" thickBot="1" x14ac:dyDescent="0.3">
      <c r="A39" s="42" t="s">
        <v>7</v>
      </c>
      <c r="B39" s="17"/>
      <c r="C39" s="17"/>
      <c r="D39" s="17"/>
      <c r="E39" s="17"/>
      <c r="F39" s="17"/>
      <c r="G39" s="43" t="e">
        <f>(B39*B31+C39*C31)/(B31+C31)</f>
        <v>#DIV/0!</v>
      </c>
    </row>
    <row r="40" spans="1:22" ht="16.5" customHeight="1" x14ac:dyDescent="0.25">
      <c r="A40" s="45" t="s">
        <v>8</v>
      </c>
      <c r="B40" s="94"/>
      <c r="C40" s="94"/>
      <c r="D40" s="94"/>
      <c r="E40" s="94"/>
      <c r="F40" s="94"/>
      <c r="G40" s="71" t="e">
        <f>(B40*B31+C40*C31+D40*D31+E40*E31+F40*F31)/(B31+C31+D31+E31+F31)</f>
        <v>#DIV/0!</v>
      </c>
      <c r="M40" s="140" t="s">
        <v>72</v>
      </c>
    </row>
    <row r="41" spans="1:22" ht="16.5" customHeight="1" x14ac:dyDescent="0.25">
      <c r="A41" s="45" t="s">
        <v>10</v>
      </c>
      <c r="B41" s="94"/>
      <c r="C41" s="94"/>
      <c r="D41" s="94"/>
      <c r="E41" s="94"/>
      <c r="F41" s="94"/>
      <c r="G41" s="71" t="e">
        <f>(B41*B31+C41*C31+D41*D31+F41*F31)/(B31+C31+D31+F31)</f>
        <v>#DIV/0!</v>
      </c>
      <c r="M41" s="135"/>
    </row>
    <row r="42" spans="1:22" ht="16.5" customHeight="1" x14ac:dyDescent="0.25">
      <c r="A42" s="45" t="s">
        <v>12</v>
      </c>
      <c r="B42" s="94"/>
      <c r="C42" s="94"/>
      <c r="D42" s="94"/>
      <c r="E42" s="94"/>
      <c r="F42" s="94"/>
      <c r="G42" s="71" t="e">
        <f>(B42*B31+C42*C31)/(B31+C31)</f>
        <v>#DIV/0!</v>
      </c>
      <c r="M42" s="134" t="s">
        <v>73</v>
      </c>
    </row>
    <row r="43" spans="1:22" ht="16.5" customHeight="1" x14ac:dyDescent="0.25">
      <c r="A43" s="72" t="s">
        <v>14</v>
      </c>
      <c r="B43" s="17"/>
      <c r="C43" s="17"/>
      <c r="D43" s="17"/>
      <c r="E43" s="17"/>
      <c r="F43" s="17"/>
      <c r="G43" s="71" t="e">
        <f>(B43*B31+C43*C31+D43*D31+E43*E31+F43*F31)/(B31+C31+D31+E31+F31)</f>
        <v>#DIV/0!</v>
      </c>
      <c r="M43" s="134" t="s">
        <v>75</v>
      </c>
    </row>
    <row r="44" spans="1:22" ht="16.5" customHeight="1" x14ac:dyDescent="0.25">
      <c r="A44" s="72" t="s">
        <v>15</v>
      </c>
      <c r="B44" s="17"/>
      <c r="C44" s="17"/>
      <c r="D44" s="17"/>
      <c r="E44" s="17"/>
      <c r="F44" s="17"/>
      <c r="G44" s="71" t="e">
        <f>(B44*B31+C44*C31+D44*D31+F44*F31)/(B31+C31+D31+F31)</f>
        <v>#DIV/0!</v>
      </c>
      <c r="M44" s="135" t="s">
        <v>74</v>
      </c>
    </row>
    <row r="45" spans="1:22" ht="16.5" customHeight="1" thickBot="1" x14ac:dyDescent="0.3">
      <c r="A45" s="72" t="s">
        <v>16</v>
      </c>
      <c r="B45" s="95"/>
      <c r="C45" s="95"/>
      <c r="D45" s="95"/>
      <c r="E45" s="95"/>
      <c r="F45" s="95"/>
      <c r="G45" s="71" t="e">
        <f>(B45*B31+C45*C31)/(B31+C31)</f>
        <v>#DIV/0!</v>
      </c>
      <c r="M45" s="134" t="s">
        <v>64</v>
      </c>
    </row>
    <row r="46" spans="1:22" ht="16.5" customHeight="1" x14ac:dyDescent="0.25">
      <c r="A46" s="91" t="s">
        <v>53</v>
      </c>
      <c r="B46" s="94"/>
      <c r="C46" s="94"/>
      <c r="D46" s="94"/>
      <c r="E46" s="94"/>
      <c r="F46" s="94"/>
      <c r="G46" s="71" t="e">
        <f>(B46*B31+C46*C31+D46*D31+E46*E31)/(B31+C31+D31+E31)</f>
        <v>#DIV/0!</v>
      </c>
      <c r="M46" s="134" t="s">
        <v>65</v>
      </c>
    </row>
    <row r="47" spans="1:22" ht="16.5" customHeight="1" thickBot="1" x14ac:dyDescent="0.3">
      <c r="A47" s="92" t="s">
        <v>54</v>
      </c>
      <c r="B47" s="98"/>
      <c r="C47" s="98"/>
      <c r="D47" s="98"/>
      <c r="E47" s="98"/>
      <c r="F47" s="98"/>
      <c r="G47" s="73" t="e">
        <f>(B47*B31+C47*C31+D47*D31+E47*E31)/(B31+C31+D31+E31)</f>
        <v>#DIV/0!</v>
      </c>
      <c r="M47" s="134" t="s">
        <v>66</v>
      </c>
    </row>
    <row r="48" spans="1:22" ht="16.5" customHeight="1" x14ac:dyDescent="0.25">
      <c r="A48" s="93" t="s">
        <v>55</v>
      </c>
      <c r="B48" s="74"/>
      <c r="M48" s="134" t="s">
        <v>67</v>
      </c>
    </row>
    <row r="49" spans="1:14" s="4" customFormat="1" ht="16.5" thickBo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136" t="s">
        <v>76</v>
      </c>
    </row>
    <row r="50" spans="1:14" s="4" customFormat="1" ht="15.75" thickBot="1" x14ac:dyDescent="0.3">
      <c r="B50" s="102" t="s">
        <v>38</v>
      </c>
      <c r="C50" s="103"/>
      <c r="D50" s="103"/>
      <c r="E50" s="103"/>
      <c r="F50" s="104"/>
      <c r="G50" s="77"/>
      <c r="H50" s="77"/>
      <c r="I50" s="6"/>
      <c r="J50" s="6"/>
      <c r="M50" s="6"/>
    </row>
    <row r="51" spans="1:14" s="4" customFormat="1" ht="94.9" customHeight="1" x14ac:dyDescent="0.25">
      <c r="A51" s="46"/>
      <c r="B51" s="40" t="s">
        <v>58</v>
      </c>
      <c r="C51" s="40" t="s">
        <v>59</v>
      </c>
      <c r="D51" s="40" t="s">
        <v>60</v>
      </c>
      <c r="E51" s="40" t="s">
        <v>61</v>
      </c>
      <c r="F51" s="40" t="s">
        <v>62</v>
      </c>
      <c r="G51" s="40" t="s">
        <v>47</v>
      </c>
      <c r="H51" s="63" t="s">
        <v>56</v>
      </c>
      <c r="I51" s="60" t="s">
        <v>26</v>
      </c>
      <c r="J51" s="40" t="s">
        <v>52</v>
      </c>
      <c r="K51" s="40" t="s">
        <v>51</v>
      </c>
      <c r="L51" s="61" t="s">
        <v>40</v>
      </c>
      <c r="M51" s="6"/>
      <c r="N51" s="87"/>
    </row>
    <row r="52" spans="1:14" s="4" customFormat="1" ht="15.75" x14ac:dyDescent="0.25">
      <c r="A52" s="47" t="s">
        <v>27</v>
      </c>
      <c r="B52" s="80" t="str">
        <f>IF(ISBLANK(B9),"¨",B9/B6)</f>
        <v>¨</v>
      </c>
      <c r="C52" s="80" t="str">
        <f>IF(ISBLANK(C9),"¨",C9/C6)</f>
        <v>¨</v>
      </c>
      <c r="D52" s="80" t="str">
        <f>IF(ISBLANK(D9),"¨",D9/D6)</f>
        <v>¨</v>
      </c>
      <c r="E52" s="80" t="str">
        <f>IF(ISBLANK(E9),"¨",E9/E6)</f>
        <v>¨</v>
      </c>
      <c r="F52" s="80" t="str">
        <f>IF(ISBLANK(F9),"¨",F9/F6)</f>
        <v>¨</v>
      </c>
      <c r="G52" s="27" t="e">
        <f>G37/G34</f>
        <v>#DIV/0!</v>
      </c>
      <c r="H52" s="28">
        <v>1.6</v>
      </c>
      <c r="I52" s="27" t="e">
        <f t="shared" ref="I52:I54" si="4">IF(G52&gt;1.6,1.6,G52)</f>
        <v>#DIV/0!</v>
      </c>
      <c r="J52" s="27" t="e">
        <f>AVERAGE(B52:F52)</f>
        <v>#DIV/0!</v>
      </c>
      <c r="K52" s="90" t="e">
        <f>(J52-I52)/J52</f>
        <v>#DIV/0!</v>
      </c>
      <c r="L52" s="100"/>
      <c r="M52" s="6"/>
      <c r="N52" s="85"/>
    </row>
    <row r="53" spans="1:14" s="4" customFormat="1" ht="15.75" x14ac:dyDescent="0.25">
      <c r="A53" s="47" t="s">
        <v>28</v>
      </c>
      <c r="B53" s="81" t="str">
        <f>IF(ISBLANK(B10),"..",B55/B7)</f>
        <v>..</v>
      </c>
      <c r="C53" s="81" t="str">
        <f>IF(ISBLANK(C10),"..",C55/C7)</f>
        <v>..</v>
      </c>
      <c r="D53" s="81" t="str">
        <f>IF(ISBLANK(D10),"..",D55/D7)</f>
        <v>..</v>
      </c>
      <c r="E53" s="81" t="str">
        <f>IF(ISBLANK(E10),"..",E55/E7)</f>
        <v>..</v>
      </c>
      <c r="F53" s="81" t="str">
        <f>IF(ISBLANK(F10),"..",F55/F7)</f>
        <v>..</v>
      </c>
      <c r="G53" s="64" t="e">
        <f>G38/G35</f>
        <v>#DIV/0!</v>
      </c>
      <c r="H53" s="65">
        <v>1.6</v>
      </c>
      <c r="I53" s="64" t="e">
        <f>IF(G53&gt;1.6,1.6,G53)</f>
        <v>#DIV/0!</v>
      </c>
      <c r="J53" s="64" t="e">
        <f>AVERAGE(B53:D53)</f>
        <v>#DIV/0!</v>
      </c>
      <c r="K53" s="90" t="e">
        <f t="shared" ref="K53:K57" si="5">(J53-I53)/J53</f>
        <v>#DIV/0!</v>
      </c>
      <c r="L53" s="100"/>
      <c r="M53" s="6"/>
      <c r="N53" s="85"/>
    </row>
    <row r="54" spans="1:14" s="4" customFormat="1" ht="15.75" x14ac:dyDescent="0.25">
      <c r="A54" s="47" t="s">
        <v>29</v>
      </c>
      <c r="B54" s="81" t="str">
        <f>IF(ISBLANK(B11),"..",B11/B8)</f>
        <v>..</v>
      </c>
      <c r="C54" s="81" t="str">
        <f>IF(ISBLANK(C11),"..",C11/C8)</f>
        <v>..</v>
      </c>
      <c r="D54" s="81" t="str">
        <f>IF(ISBLANK(D11),"..",D11/D8)</f>
        <v>..</v>
      </c>
      <c r="E54" s="81" t="str">
        <f>IF(ISBLANK(E11),"..",E11/E8)</f>
        <v>..</v>
      </c>
      <c r="F54" s="81" t="str">
        <f>IF(ISBLANK(F11),"..",F11/F8)</f>
        <v>..</v>
      </c>
      <c r="G54" s="64" t="e">
        <f>G39/G36</f>
        <v>#DIV/0!</v>
      </c>
      <c r="H54" s="65">
        <v>1.6</v>
      </c>
      <c r="I54" s="64" t="e">
        <f t="shared" si="4"/>
        <v>#DIV/0!</v>
      </c>
      <c r="J54" s="64" t="e">
        <f>AVERAGE(B54:C54)</f>
        <v>#DIV/0!</v>
      </c>
      <c r="K54" s="90" t="e">
        <f t="shared" si="5"/>
        <v>#DIV/0!</v>
      </c>
      <c r="L54" s="100"/>
      <c r="M54" s="6"/>
      <c r="N54" s="85"/>
    </row>
    <row r="55" spans="1:14" s="4" customFormat="1" ht="15.75" x14ac:dyDescent="0.25">
      <c r="A55" s="47" t="s">
        <v>30</v>
      </c>
      <c r="B55" s="81" t="str">
        <f t="shared" ref="B55:F57" si="6">IF(ISBLANK(B15),"..",B15/B12)</f>
        <v>..</v>
      </c>
      <c r="C55" s="81" t="str">
        <f t="shared" si="6"/>
        <v>..</v>
      </c>
      <c r="D55" s="81" t="str">
        <f t="shared" si="6"/>
        <v>..</v>
      </c>
      <c r="E55" s="81" t="str">
        <f t="shared" si="6"/>
        <v>..</v>
      </c>
      <c r="F55" s="81" t="str">
        <f t="shared" si="6"/>
        <v>..</v>
      </c>
      <c r="G55" s="66" t="e">
        <f>G43/G40</f>
        <v>#DIV/0!</v>
      </c>
      <c r="H55" s="67">
        <v>1.7</v>
      </c>
      <c r="I55" s="66" t="e">
        <f>IF(G55&gt;1.7,1.7,G55)</f>
        <v>#DIV/0!</v>
      </c>
      <c r="J55" s="64" t="e">
        <f>AVERAGE(B55:F55)</f>
        <v>#DIV/0!</v>
      </c>
      <c r="K55" s="90" t="e">
        <f t="shared" si="5"/>
        <v>#DIV/0!</v>
      </c>
      <c r="L55" s="100"/>
      <c r="M55" s="6"/>
      <c r="N55" s="85"/>
    </row>
    <row r="56" spans="1:14" s="4" customFormat="1" ht="15.75" x14ac:dyDescent="0.25">
      <c r="A56" s="47" t="s">
        <v>31</v>
      </c>
      <c r="B56" s="81" t="str">
        <f t="shared" si="6"/>
        <v>..</v>
      </c>
      <c r="C56" s="81" t="str">
        <f t="shared" si="6"/>
        <v>..</v>
      </c>
      <c r="D56" s="81" t="str">
        <f t="shared" si="6"/>
        <v>..</v>
      </c>
      <c r="E56" s="81" t="str">
        <f t="shared" si="6"/>
        <v>..</v>
      </c>
      <c r="F56" s="81" t="str">
        <f t="shared" si="6"/>
        <v>..</v>
      </c>
      <c r="G56" s="66" t="e">
        <f>G44/G41</f>
        <v>#DIV/0!</v>
      </c>
      <c r="H56" s="67">
        <v>1.7</v>
      </c>
      <c r="I56" s="66" t="e">
        <f t="shared" ref="I56:I57" si="7">IF(G56&gt;1.7,1.7,G56)</f>
        <v>#DIV/0!</v>
      </c>
      <c r="J56" s="64" t="e">
        <f>AVERAGE(B56:D56,F56)</f>
        <v>#DIV/0!</v>
      </c>
      <c r="K56" s="90" t="e">
        <f>(J56-I56)/J56</f>
        <v>#DIV/0!</v>
      </c>
      <c r="L56" s="100"/>
      <c r="M56" s="6"/>
      <c r="N56" s="85"/>
    </row>
    <row r="57" spans="1:14" ht="15.75" x14ac:dyDescent="0.25">
      <c r="A57" s="47" t="s">
        <v>32</v>
      </c>
      <c r="B57" s="81" t="str">
        <f t="shared" si="6"/>
        <v>..</v>
      </c>
      <c r="C57" s="81" t="str">
        <f t="shared" si="6"/>
        <v>..</v>
      </c>
      <c r="D57" s="81" t="str">
        <f t="shared" si="6"/>
        <v>..</v>
      </c>
      <c r="E57" s="81" t="str">
        <f t="shared" si="6"/>
        <v>..</v>
      </c>
      <c r="F57" s="81" t="str">
        <f t="shared" si="6"/>
        <v>..</v>
      </c>
      <c r="G57" s="64" t="e">
        <f>G45/G42</f>
        <v>#DIV/0!</v>
      </c>
      <c r="H57" s="65">
        <v>1.7</v>
      </c>
      <c r="I57" s="66" t="e">
        <f t="shared" si="7"/>
        <v>#DIV/0!</v>
      </c>
      <c r="J57" s="64" t="e">
        <f>AVERAGE(B57:C57)</f>
        <v>#DIV/0!</v>
      </c>
      <c r="K57" s="90" t="e">
        <f t="shared" si="5"/>
        <v>#DIV/0!</v>
      </c>
      <c r="L57" s="100"/>
      <c r="N57" s="85"/>
    </row>
    <row r="58" spans="1:14" ht="16.5" thickBot="1" x14ac:dyDescent="0.3">
      <c r="A58" s="59" t="s">
        <v>57</v>
      </c>
      <c r="B58" s="82" t="str">
        <f>IF(ISBLANK(B47),"..",B47/B46)</f>
        <v>..</v>
      </c>
      <c r="C58" s="82" t="str">
        <f>IF(ISBLANK(C47),"..",C47/C46)</f>
        <v>..</v>
      </c>
      <c r="D58" s="82" t="str">
        <f>IF(ISBLANK(D47),"..",D47/D46)</f>
        <v>..</v>
      </c>
      <c r="E58" s="82" t="str">
        <f>IF(ISBLANK(E47),"..",E47/E46)</f>
        <v>..</v>
      </c>
      <c r="F58" s="82" t="str">
        <f>IF(ISBLANK(F47),"..",F47/F46)</f>
        <v>..</v>
      </c>
      <c r="G58" s="68" t="e">
        <f>G47/G46</f>
        <v>#DIV/0!</v>
      </c>
      <c r="H58" s="69">
        <v>2</v>
      </c>
      <c r="I58" s="68" t="e">
        <f>IF(G58&gt;2,2,G58)</f>
        <v>#DIV/0!</v>
      </c>
      <c r="J58" s="68" t="e">
        <f>AVERAGE(B58:E58)</f>
        <v>#DIV/0!</v>
      </c>
      <c r="K58" s="70" t="e">
        <f>(I58-J58)/J58</f>
        <v>#DIV/0!</v>
      </c>
      <c r="L58" s="101"/>
      <c r="N58" s="85"/>
    </row>
    <row r="59" spans="1:14" ht="16.5" thickBot="1" x14ac:dyDescent="0.3">
      <c r="N59" s="85"/>
    </row>
    <row r="60" spans="1:14" ht="15.75" thickTop="1" x14ac:dyDescent="0.25">
      <c r="A60" s="29"/>
      <c r="B60" s="30"/>
      <c r="C60" s="30"/>
      <c r="D60" s="30"/>
      <c r="E60" s="30"/>
      <c r="F60" s="30"/>
      <c r="G60" s="31"/>
    </row>
    <row r="61" spans="1:14" x14ac:dyDescent="0.25">
      <c r="A61" s="32"/>
      <c r="G61" s="33"/>
    </row>
    <row r="62" spans="1:14" ht="60" x14ac:dyDescent="0.25">
      <c r="A62" s="24" t="s">
        <v>42</v>
      </c>
      <c r="B62" s="25" t="s">
        <v>48</v>
      </c>
      <c r="C62" s="105" t="s">
        <v>49</v>
      </c>
      <c r="D62" s="106"/>
      <c r="E62" s="106"/>
      <c r="F62" s="107"/>
      <c r="G62" s="33"/>
      <c r="J62" s="48"/>
    </row>
    <row r="63" spans="1:14" ht="24" x14ac:dyDescent="0.25">
      <c r="A63" s="7" t="s">
        <v>43</v>
      </c>
      <c r="B63" s="37">
        <f>B26</f>
        <v>0</v>
      </c>
      <c r="C63" s="21" t="s">
        <v>2</v>
      </c>
      <c r="D63" s="22" t="s">
        <v>5</v>
      </c>
      <c r="E63" s="22" t="s">
        <v>8</v>
      </c>
      <c r="F63" s="23" t="s">
        <v>14</v>
      </c>
      <c r="G63" s="33"/>
    </row>
    <row r="64" spans="1:14" ht="24" x14ac:dyDescent="0.25">
      <c r="A64" s="7" t="s">
        <v>44</v>
      </c>
      <c r="B64" s="37">
        <f>B27</f>
        <v>0</v>
      </c>
      <c r="C64" s="21" t="s">
        <v>3</v>
      </c>
      <c r="D64" s="22" t="s">
        <v>6</v>
      </c>
      <c r="E64" s="22" t="s">
        <v>10</v>
      </c>
      <c r="F64" s="23" t="s">
        <v>15</v>
      </c>
      <c r="G64" s="33"/>
    </row>
    <row r="65" spans="1:7" ht="36" x14ac:dyDescent="0.25">
      <c r="A65" s="7" t="s">
        <v>45</v>
      </c>
      <c r="B65" s="37">
        <f>B28</f>
        <v>0</v>
      </c>
      <c r="C65" s="21" t="s">
        <v>4</v>
      </c>
      <c r="D65" s="22" t="s">
        <v>7</v>
      </c>
      <c r="E65" s="22" t="s">
        <v>12</v>
      </c>
      <c r="F65" s="23" t="s">
        <v>16</v>
      </c>
      <c r="G65" s="33"/>
    </row>
    <row r="66" spans="1:7" x14ac:dyDescent="0.25">
      <c r="A66" s="32"/>
      <c r="G66" s="33"/>
    </row>
    <row r="67" spans="1:7" ht="60" x14ac:dyDescent="0.25">
      <c r="A67" s="7"/>
      <c r="B67" s="25" t="s">
        <v>50</v>
      </c>
      <c r="G67" s="33"/>
    </row>
    <row r="68" spans="1:7" x14ac:dyDescent="0.25">
      <c r="A68" s="3" t="s">
        <v>27</v>
      </c>
      <c r="B68" s="131">
        <f>L52</f>
        <v>0</v>
      </c>
      <c r="G68" s="33"/>
    </row>
    <row r="69" spans="1:7" x14ac:dyDescent="0.25">
      <c r="A69" s="3" t="s">
        <v>28</v>
      </c>
      <c r="B69" s="131">
        <f t="shared" ref="B69:B74" si="8">L53</f>
        <v>0</v>
      </c>
      <c r="G69" s="33"/>
    </row>
    <row r="70" spans="1:7" x14ac:dyDescent="0.25">
      <c r="A70" s="3" t="s">
        <v>29</v>
      </c>
      <c r="B70" s="131">
        <f t="shared" si="8"/>
        <v>0</v>
      </c>
      <c r="G70" s="33"/>
    </row>
    <row r="71" spans="1:7" x14ac:dyDescent="0.25">
      <c r="A71" s="3" t="s">
        <v>30</v>
      </c>
      <c r="B71" s="131">
        <f t="shared" si="8"/>
        <v>0</v>
      </c>
      <c r="G71" s="33"/>
    </row>
    <row r="72" spans="1:7" x14ac:dyDescent="0.25">
      <c r="A72" s="3" t="s">
        <v>31</v>
      </c>
      <c r="B72" s="131">
        <f t="shared" si="8"/>
        <v>0</v>
      </c>
      <c r="G72" s="33"/>
    </row>
    <row r="73" spans="1:7" x14ac:dyDescent="0.25">
      <c r="A73" s="3" t="s">
        <v>32</v>
      </c>
      <c r="B73" s="131">
        <f t="shared" si="8"/>
        <v>0</v>
      </c>
      <c r="G73" s="33"/>
    </row>
    <row r="74" spans="1:7" x14ac:dyDescent="0.25">
      <c r="A74" s="62" t="s">
        <v>57</v>
      </c>
      <c r="B74" s="131">
        <f t="shared" si="8"/>
        <v>0</v>
      </c>
      <c r="G74" s="33"/>
    </row>
    <row r="75" spans="1:7" ht="15.75" thickBot="1" x14ac:dyDescent="0.3">
      <c r="A75" s="34"/>
      <c r="B75" s="35"/>
      <c r="C75" s="35"/>
      <c r="D75" s="35"/>
      <c r="E75" s="35"/>
      <c r="F75" s="35"/>
      <c r="G75" s="36"/>
    </row>
    <row r="76" spans="1:7" ht="15.75" thickTop="1" x14ac:dyDescent="0.25"/>
  </sheetData>
  <mergeCells count="9">
    <mergeCell ref="B50:F50"/>
    <mergeCell ref="C62:F62"/>
    <mergeCell ref="F2:G2"/>
    <mergeCell ref="G6:I11"/>
    <mergeCell ref="G15:I17"/>
    <mergeCell ref="C25:F25"/>
    <mergeCell ref="B32:F32"/>
    <mergeCell ref="A2:B2"/>
    <mergeCell ref="F4:H4"/>
  </mergeCells>
  <pageMargins left="0.25" right="0.25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opLeftCell="A24" zoomScale="71" zoomScaleNormal="71" workbookViewId="0">
      <selection activeCell="M54" sqref="M54"/>
    </sheetView>
  </sheetViews>
  <sheetFormatPr defaultColWidth="9.140625" defaultRowHeight="15" x14ac:dyDescent="0.25"/>
  <cols>
    <col min="1" max="1" width="38.28515625" style="6" customWidth="1"/>
    <col min="2" max="9" width="13.28515625" style="6" customWidth="1"/>
    <col min="10" max="10" width="17.85546875" style="6" customWidth="1"/>
    <col min="11" max="11" width="20.28515625" style="6" customWidth="1"/>
    <col min="12" max="12" width="24.42578125" style="6" customWidth="1"/>
    <col min="13" max="13" width="109.28515625" style="6" customWidth="1"/>
    <col min="14" max="16384" width="9.140625" style="6"/>
  </cols>
  <sheetData>
    <row r="1" spans="1:22" ht="26.25" x14ac:dyDescent="0.25">
      <c r="A1" s="138" t="s">
        <v>77</v>
      </c>
    </row>
    <row r="2" spans="1:22" ht="27" thickBot="1" x14ac:dyDescent="0.3">
      <c r="A2" s="5" t="s">
        <v>24</v>
      </c>
      <c r="F2" s="108" t="s">
        <v>63</v>
      </c>
      <c r="G2" s="108"/>
    </row>
    <row r="3" spans="1:22" ht="90.75" thickBot="1" x14ac:dyDescent="0.3">
      <c r="A3" s="39"/>
      <c r="B3" s="40" t="s">
        <v>58</v>
      </c>
      <c r="C3" s="40" t="s">
        <v>59</v>
      </c>
      <c r="D3" s="40" t="s">
        <v>60</v>
      </c>
      <c r="E3" s="40" t="s">
        <v>61</v>
      </c>
      <c r="F3" s="40" t="s">
        <v>62</v>
      </c>
      <c r="G3" s="40" t="s">
        <v>0</v>
      </c>
      <c r="H3" s="40" t="s">
        <v>1</v>
      </c>
      <c r="I3" s="56" t="s">
        <v>36</v>
      </c>
      <c r="J3" s="76" t="s">
        <v>41</v>
      </c>
      <c r="K3" s="1"/>
      <c r="L3" s="78"/>
      <c r="N3" s="84"/>
      <c r="O3" s="84"/>
      <c r="P3" s="84"/>
      <c r="Q3" s="84"/>
      <c r="R3" s="84"/>
      <c r="S3" s="84"/>
      <c r="T3" s="84"/>
      <c r="U3" s="84"/>
      <c r="V3" s="84"/>
    </row>
    <row r="4" spans="1:22" ht="15" customHeight="1" x14ac:dyDescent="0.25">
      <c r="A4" s="42" t="s">
        <v>2</v>
      </c>
      <c r="B4" s="17">
        <v>2.5</v>
      </c>
      <c r="C4" s="17">
        <v>3.22</v>
      </c>
      <c r="D4" s="17">
        <v>3.16</v>
      </c>
      <c r="E4" s="17">
        <v>3.85</v>
      </c>
      <c r="F4" s="17">
        <v>5.04</v>
      </c>
      <c r="G4" s="109"/>
      <c r="H4" s="110"/>
      <c r="I4" s="110"/>
      <c r="J4" s="54" t="str">
        <f>J10</f>
        <v xml:space="preserve">30.06.2028. </v>
      </c>
      <c r="M4" s="133" t="s">
        <v>71</v>
      </c>
      <c r="N4" s="86"/>
      <c r="O4" s="86"/>
      <c r="P4" s="86"/>
      <c r="Q4" s="86"/>
      <c r="R4" s="86"/>
      <c r="S4" s="86"/>
      <c r="T4" s="86"/>
      <c r="U4" s="86"/>
      <c r="V4" s="86"/>
    </row>
    <row r="5" spans="1:22" ht="15.75" x14ac:dyDescent="0.25">
      <c r="A5" s="42" t="s">
        <v>3</v>
      </c>
      <c r="B5" s="17">
        <v>0.63</v>
      </c>
      <c r="C5" s="17">
        <v>2.87</v>
      </c>
      <c r="D5" s="17">
        <v>4.13</v>
      </c>
      <c r="E5" s="17"/>
      <c r="F5" s="17"/>
      <c r="G5" s="111"/>
      <c r="H5" s="112"/>
      <c r="I5" s="112"/>
      <c r="J5" s="54" t="str">
        <f>J11</f>
        <v>30.06.2030.</v>
      </c>
      <c r="M5" s="134"/>
      <c r="N5" s="86"/>
      <c r="O5" s="86"/>
      <c r="P5" s="86"/>
      <c r="Q5" s="86"/>
      <c r="R5" s="86"/>
      <c r="S5" s="86"/>
      <c r="T5" s="86"/>
      <c r="U5" s="86"/>
      <c r="V5" s="86"/>
    </row>
    <row r="6" spans="1:22" ht="15" customHeight="1" x14ac:dyDescent="0.25">
      <c r="A6" s="42" t="s">
        <v>4</v>
      </c>
      <c r="B6" s="17">
        <v>0.21</v>
      </c>
      <c r="C6" s="17">
        <v>2.2599999999999998</v>
      </c>
      <c r="D6" s="17"/>
      <c r="E6" s="17"/>
      <c r="F6" s="17"/>
      <c r="G6" s="111"/>
      <c r="H6" s="112"/>
      <c r="I6" s="112"/>
      <c r="J6" s="54" t="str">
        <f>J12</f>
        <v>30.06.2027.</v>
      </c>
      <c r="K6" s="1"/>
      <c r="L6" s="78"/>
      <c r="M6" s="134" t="s">
        <v>70</v>
      </c>
      <c r="N6" s="86"/>
      <c r="O6" s="86"/>
      <c r="P6" s="86"/>
      <c r="Q6" s="86"/>
      <c r="R6" s="86"/>
      <c r="S6" s="86"/>
      <c r="T6" s="86"/>
      <c r="U6" s="86"/>
      <c r="V6" s="86"/>
    </row>
    <row r="7" spans="1:22" ht="15.75" x14ac:dyDescent="0.25">
      <c r="A7" s="42" t="s">
        <v>5</v>
      </c>
      <c r="B7" s="17">
        <v>2.5</v>
      </c>
      <c r="C7" s="17">
        <v>3.22</v>
      </c>
      <c r="D7" s="17">
        <v>7.37</v>
      </c>
      <c r="E7" s="17">
        <v>11.02</v>
      </c>
      <c r="F7" s="17">
        <v>9.9499999999999993</v>
      </c>
      <c r="G7" s="111"/>
      <c r="H7" s="112"/>
      <c r="I7" s="112"/>
      <c r="J7" s="54" t="str">
        <f>J10</f>
        <v xml:space="preserve">30.06.2028. </v>
      </c>
      <c r="M7" s="135" t="s">
        <v>69</v>
      </c>
      <c r="N7" s="86"/>
      <c r="O7" s="86"/>
      <c r="P7" s="86"/>
      <c r="Q7" s="86"/>
      <c r="R7" s="86"/>
      <c r="S7" s="86"/>
      <c r="T7" s="86"/>
      <c r="U7" s="86"/>
      <c r="V7" s="86"/>
    </row>
    <row r="8" spans="1:22" ht="15.75" x14ac:dyDescent="0.25">
      <c r="A8" s="42" t="s">
        <v>6</v>
      </c>
      <c r="B8" s="17">
        <v>0.63</v>
      </c>
      <c r="C8" s="17">
        <v>2.87</v>
      </c>
      <c r="D8" s="17">
        <v>5.63</v>
      </c>
      <c r="E8" s="17"/>
      <c r="F8" s="17"/>
      <c r="G8" s="111"/>
      <c r="H8" s="112"/>
      <c r="I8" s="112"/>
      <c r="J8" s="54" t="str">
        <f>J11</f>
        <v>30.06.2030.</v>
      </c>
      <c r="M8" s="134" t="s">
        <v>64</v>
      </c>
      <c r="N8" s="86"/>
      <c r="O8" s="86"/>
      <c r="P8" s="86"/>
      <c r="Q8" s="86"/>
      <c r="R8" s="86"/>
      <c r="S8" s="86"/>
      <c r="T8" s="86"/>
      <c r="U8" s="86"/>
      <c r="V8" s="86"/>
    </row>
    <row r="9" spans="1:22" ht="15.75" x14ac:dyDescent="0.25">
      <c r="A9" s="42" t="s">
        <v>7</v>
      </c>
      <c r="B9" s="17">
        <v>0.21</v>
      </c>
      <c r="C9" s="17">
        <v>2.2599999999999998</v>
      </c>
      <c r="D9" s="17"/>
      <c r="E9" s="17"/>
      <c r="F9" s="17"/>
      <c r="G9" s="113"/>
      <c r="H9" s="114"/>
      <c r="I9" s="114"/>
      <c r="J9" s="54" t="str">
        <f>J12</f>
        <v>30.06.2027.</v>
      </c>
      <c r="K9" s="1"/>
      <c r="L9" s="78"/>
      <c r="M9" s="134" t="s">
        <v>65</v>
      </c>
      <c r="N9" s="86"/>
      <c r="O9" s="86"/>
      <c r="P9" s="86"/>
      <c r="Q9" s="86"/>
      <c r="R9" s="86"/>
      <c r="S9" s="86"/>
      <c r="T9" s="86"/>
      <c r="U9" s="86"/>
      <c r="V9" s="86"/>
    </row>
    <row r="10" spans="1:22" ht="15" customHeight="1" x14ac:dyDescent="0.25">
      <c r="A10" s="45" t="s">
        <v>8</v>
      </c>
      <c r="B10" s="94">
        <v>0.7</v>
      </c>
      <c r="C10" s="94">
        <v>1.1200000000000001</v>
      </c>
      <c r="D10" s="94">
        <v>1.21</v>
      </c>
      <c r="E10" s="94">
        <v>1.1599999999999999</v>
      </c>
      <c r="F10" s="94">
        <v>0.66</v>
      </c>
      <c r="G10" s="38">
        <f t="shared" ref="G10:G20" si="0">MIN(B10:F10)</f>
        <v>0.66</v>
      </c>
      <c r="H10" s="38">
        <f>AVERAGE(B10:F10)</f>
        <v>0.97000000000000008</v>
      </c>
      <c r="I10" s="90">
        <f t="shared" ref="I10:I20" si="1">(H10-G10)/H10</f>
        <v>0.31958762886597941</v>
      </c>
      <c r="J10" s="100" t="s">
        <v>9</v>
      </c>
      <c r="M10" s="134" t="s">
        <v>66</v>
      </c>
      <c r="N10" s="86"/>
      <c r="O10" s="86"/>
      <c r="P10" s="86"/>
      <c r="Q10" s="86"/>
      <c r="R10" s="86"/>
      <c r="S10" s="86"/>
      <c r="T10" s="86"/>
      <c r="U10" s="86"/>
      <c r="V10" s="86"/>
    </row>
    <row r="11" spans="1:22" ht="15.75" x14ac:dyDescent="0.25">
      <c r="A11" s="45" t="s">
        <v>10</v>
      </c>
      <c r="B11" s="94">
        <v>0.33</v>
      </c>
      <c r="C11" s="94">
        <v>0.55000000000000004</v>
      </c>
      <c r="D11" s="94">
        <v>0.73</v>
      </c>
      <c r="E11" s="94"/>
      <c r="F11" s="94">
        <v>0.2</v>
      </c>
      <c r="G11" s="38">
        <f t="shared" si="0"/>
        <v>0.2</v>
      </c>
      <c r="H11" s="38">
        <f t="shared" ref="H11:H20" si="2">AVERAGE(B11:F11)</f>
        <v>0.45250000000000001</v>
      </c>
      <c r="I11" s="90">
        <f>(H11-G11)/H11</f>
        <v>0.55801104972375692</v>
      </c>
      <c r="J11" s="100" t="s">
        <v>11</v>
      </c>
      <c r="M11" s="134" t="s">
        <v>67</v>
      </c>
      <c r="N11" s="86"/>
      <c r="O11" s="86"/>
      <c r="P11" s="86"/>
      <c r="Q11" s="86"/>
      <c r="R11" s="86"/>
      <c r="S11" s="86"/>
      <c r="T11" s="86"/>
      <c r="U11" s="86"/>
      <c r="V11" s="86"/>
    </row>
    <row r="12" spans="1:22" ht="16.5" thickBot="1" x14ac:dyDescent="0.3">
      <c r="A12" s="45" t="s">
        <v>12</v>
      </c>
      <c r="B12" s="94">
        <v>7.0000000000000007E-2</v>
      </c>
      <c r="C12" s="94">
        <v>0.12</v>
      </c>
      <c r="D12" s="94"/>
      <c r="E12" s="94"/>
      <c r="F12" s="94"/>
      <c r="G12" s="38">
        <f t="shared" si="0"/>
        <v>7.0000000000000007E-2</v>
      </c>
      <c r="H12" s="38">
        <f t="shared" si="2"/>
        <v>9.5000000000000001E-2</v>
      </c>
      <c r="I12" s="90">
        <f t="shared" si="1"/>
        <v>0.26315789473684204</v>
      </c>
      <c r="J12" s="100" t="s">
        <v>13</v>
      </c>
      <c r="K12" s="1"/>
      <c r="L12" s="78"/>
      <c r="M12" s="136" t="s">
        <v>76</v>
      </c>
      <c r="N12" s="86"/>
      <c r="O12" s="86"/>
      <c r="P12" s="86"/>
      <c r="Q12" s="86"/>
      <c r="R12" s="86"/>
      <c r="S12" s="86"/>
      <c r="T12" s="86"/>
      <c r="U12" s="86"/>
      <c r="V12" s="86"/>
    </row>
    <row r="13" spans="1:22" ht="14.45" customHeight="1" x14ac:dyDescent="0.25">
      <c r="A13" s="42" t="s">
        <v>14</v>
      </c>
      <c r="B13" s="17">
        <v>1.1000000000000001</v>
      </c>
      <c r="C13" s="17">
        <v>1.69</v>
      </c>
      <c r="D13" s="17">
        <v>1.97</v>
      </c>
      <c r="E13" s="17">
        <v>2.23</v>
      </c>
      <c r="F13" s="17">
        <v>1.33</v>
      </c>
      <c r="G13" s="109"/>
      <c r="H13" s="110"/>
      <c r="I13" s="110"/>
      <c r="J13" s="54" t="str">
        <f>J10</f>
        <v xml:space="preserve">30.06.2028. </v>
      </c>
      <c r="N13" s="84"/>
      <c r="O13" s="84"/>
      <c r="P13" s="84"/>
      <c r="Q13" s="84"/>
      <c r="R13" s="84"/>
      <c r="S13" s="84"/>
      <c r="T13" s="84"/>
      <c r="U13" s="84"/>
      <c r="V13" s="84"/>
    </row>
    <row r="14" spans="1:22" ht="15.75" x14ac:dyDescent="0.25">
      <c r="A14" s="42" t="s">
        <v>15</v>
      </c>
      <c r="B14" s="17">
        <v>0.56999999999999995</v>
      </c>
      <c r="C14" s="17">
        <v>0.84</v>
      </c>
      <c r="D14" s="17">
        <v>1</v>
      </c>
      <c r="E14" s="17"/>
      <c r="F14" s="17">
        <v>0.4</v>
      </c>
      <c r="G14" s="111"/>
      <c r="H14" s="112"/>
      <c r="I14" s="112"/>
      <c r="J14" s="54" t="str">
        <f>J11</f>
        <v>30.06.2030.</v>
      </c>
      <c r="M14" s="85"/>
    </row>
    <row r="15" spans="1:22" ht="15.75" thickBot="1" x14ac:dyDescent="0.3">
      <c r="A15" s="44" t="s">
        <v>16</v>
      </c>
      <c r="B15" s="95">
        <v>7.0000000000000007E-2</v>
      </c>
      <c r="C15" s="95">
        <v>0.12</v>
      </c>
      <c r="D15" s="95"/>
      <c r="E15" s="95"/>
      <c r="F15" s="95"/>
      <c r="G15" s="115"/>
      <c r="H15" s="116"/>
      <c r="I15" s="116"/>
      <c r="J15" s="55" t="str">
        <f>J12</f>
        <v>30.06.2027.</v>
      </c>
      <c r="K15" s="1"/>
      <c r="L15" s="78"/>
    </row>
    <row r="16" spans="1:22" ht="15.75" hidden="1" thickBot="1" x14ac:dyDescent="0.3">
      <c r="A16" s="49" t="s">
        <v>17</v>
      </c>
      <c r="B16" s="50">
        <v>0.38</v>
      </c>
      <c r="C16" s="50">
        <v>0.01</v>
      </c>
      <c r="D16" s="50">
        <v>0.66361000000000003</v>
      </c>
      <c r="E16" s="50">
        <f>0.12078+0.13272</f>
        <v>0.2535</v>
      </c>
      <c r="F16" s="50"/>
      <c r="G16" s="51">
        <f t="shared" si="0"/>
        <v>0.01</v>
      </c>
      <c r="H16" s="51">
        <f t="shared" si="2"/>
        <v>0.3267775</v>
      </c>
      <c r="I16" s="52">
        <f t="shared" si="1"/>
        <v>0.96939813787668971</v>
      </c>
      <c r="J16" s="53" t="s">
        <v>11</v>
      </c>
    </row>
    <row r="17" spans="1:22" ht="30.75" hidden="1" thickBot="1" x14ac:dyDescent="0.3">
      <c r="A17" s="7" t="s">
        <v>18</v>
      </c>
      <c r="B17" s="9"/>
      <c r="C17" s="9">
        <v>0.52088999999999996</v>
      </c>
      <c r="D17" s="9"/>
      <c r="E17" s="9"/>
      <c r="F17" s="9"/>
      <c r="G17" s="10">
        <f t="shared" si="0"/>
        <v>0.52088999999999996</v>
      </c>
      <c r="H17" s="10">
        <f t="shared" si="2"/>
        <v>0.52088999999999996</v>
      </c>
      <c r="I17" s="11">
        <f t="shared" si="1"/>
        <v>0</v>
      </c>
      <c r="J17" s="12" t="s">
        <v>19</v>
      </c>
      <c r="N17" s="8" t="s">
        <v>11</v>
      </c>
    </row>
    <row r="18" spans="1:22" hidden="1" x14ac:dyDescent="0.25">
      <c r="A18" s="13" t="s">
        <v>20</v>
      </c>
      <c r="B18" s="14">
        <f>SUM(B16:B17)</f>
        <v>0.38</v>
      </c>
      <c r="C18" s="14">
        <f t="shared" ref="C18:E18" si="3">SUM(C16:C17)</f>
        <v>0.53088999999999997</v>
      </c>
      <c r="D18" s="14">
        <f t="shared" si="3"/>
        <v>0.66361000000000003</v>
      </c>
      <c r="E18" s="14">
        <f t="shared" si="3"/>
        <v>0.2535</v>
      </c>
      <c r="F18" s="14"/>
      <c r="G18" s="14">
        <f t="shared" si="0"/>
        <v>0.2535</v>
      </c>
      <c r="H18" s="14">
        <f t="shared" si="2"/>
        <v>0.45700000000000002</v>
      </c>
      <c r="I18" s="15">
        <f t="shared" si="1"/>
        <v>0.44529540481400437</v>
      </c>
      <c r="J18" s="16"/>
    </row>
    <row r="19" spans="1:22" ht="15.75" hidden="1" thickBot="1" x14ac:dyDescent="0.3">
      <c r="A19" s="7" t="s">
        <v>21</v>
      </c>
      <c r="B19" s="17">
        <v>0.5</v>
      </c>
      <c r="C19" s="17">
        <v>0.01</v>
      </c>
      <c r="D19" s="17">
        <v>0.66361000000000003</v>
      </c>
      <c r="E19" s="17">
        <v>0.2535</v>
      </c>
      <c r="F19" s="17"/>
      <c r="G19" s="18">
        <f t="shared" si="0"/>
        <v>0.01</v>
      </c>
      <c r="H19" s="18">
        <f t="shared" si="2"/>
        <v>0.35677750000000003</v>
      </c>
      <c r="I19" s="19">
        <f t="shared" si="1"/>
        <v>0.97197132666718056</v>
      </c>
      <c r="J19" s="20" t="s">
        <v>11</v>
      </c>
    </row>
    <row r="20" spans="1:22" hidden="1" x14ac:dyDescent="0.25">
      <c r="A20" s="7" t="s">
        <v>22</v>
      </c>
      <c r="B20" s="9"/>
      <c r="C20" s="9">
        <v>0.52088999999999996</v>
      </c>
      <c r="D20" s="9"/>
      <c r="E20" s="9"/>
      <c r="F20" s="9"/>
      <c r="G20" s="10">
        <f t="shared" si="0"/>
        <v>0.52088999999999996</v>
      </c>
      <c r="H20" s="10">
        <f t="shared" si="2"/>
        <v>0.52088999999999996</v>
      </c>
      <c r="I20" s="11">
        <f t="shared" si="1"/>
        <v>0</v>
      </c>
      <c r="J20" s="12" t="s">
        <v>19</v>
      </c>
    </row>
    <row r="21" spans="1:22" x14ac:dyDescent="0.25">
      <c r="H21" s="26"/>
      <c r="N21" s="16"/>
    </row>
    <row r="23" spans="1:22" ht="36.75" customHeight="1" x14ac:dyDescent="0.25">
      <c r="A23" s="24" t="s">
        <v>42</v>
      </c>
      <c r="B23" s="25" t="s">
        <v>23</v>
      </c>
      <c r="C23" s="105" t="s">
        <v>35</v>
      </c>
      <c r="D23" s="106"/>
      <c r="E23" s="106"/>
      <c r="F23" s="107"/>
      <c r="N23" s="88"/>
      <c r="O23" s="88"/>
      <c r="P23" s="88"/>
      <c r="Q23" s="88"/>
      <c r="R23" s="88"/>
      <c r="S23" s="88"/>
      <c r="T23" s="88"/>
      <c r="U23" s="88"/>
      <c r="V23" s="88"/>
    </row>
    <row r="24" spans="1:22" ht="36.75" customHeight="1" x14ac:dyDescent="0.25">
      <c r="A24" s="7" t="s">
        <v>43</v>
      </c>
      <c r="B24" s="37" t="str">
        <f>J10</f>
        <v xml:space="preserve">30.06.2028. </v>
      </c>
      <c r="C24" s="21" t="str">
        <f>A4</f>
        <v>FIX VODA KUĆANSTVA</v>
      </c>
      <c r="D24" s="22" t="str">
        <f>A7</f>
        <v>FIX VODA POSLOVNI</v>
      </c>
      <c r="E24" s="22" t="str">
        <f>A10</f>
        <v>VAR VODA KUĆANSTVA</v>
      </c>
      <c r="F24" s="23" t="str">
        <f>A13</f>
        <v>VAR VODA POSLOVNI</v>
      </c>
      <c r="N24" s="88"/>
      <c r="O24" s="88"/>
      <c r="P24" s="88"/>
      <c r="Q24" s="88"/>
      <c r="R24" s="88"/>
      <c r="S24" s="88"/>
      <c r="T24" s="88"/>
      <c r="U24" s="88"/>
      <c r="V24" s="88"/>
    </row>
    <row r="25" spans="1:22" ht="36.75" customHeight="1" x14ac:dyDescent="0.25">
      <c r="A25" s="7" t="s">
        <v>44</v>
      </c>
      <c r="B25" s="37" t="str">
        <f>J11</f>
        <v>30.06.2030.</v>
      </c>
      <c r="C25" s="21" t="str">
        <f>A5</f>
        <v>FIX ODVODNJA KUĆANSTVA</v>
      </c>
      <c r="D25" s="22" t="str">
        <f>A8</f>
        <v>FIX ODVODNJA POSLOVNI</v>
      </c>
      <c r="E25" s="22" t="str">
        <f>A11</f>
        <v>VAR ODVODNJA KUĆANSTVA</v>
      </c>
      <c r="F25" s="23" t="str">
        <f>A14</f>
        <v>VAR ODVODNJA POSLOVNI</v>
      </c>
      <c r="N25" s="88"/>
      <c r="O25" s="88"/>
      <c r="P25" s="88"/>
      <c r="Q25" s="88"/>
      <c r="R25" s="88"/>
      <c r="S25" s="88"/>
      <c r="T25" s="88"/>
      <c r="U25" s="88"/>
      <c r="V25" s="88"/>
    </row>
    <row r="26" spans="1:22" ht="36.75" customHeight="1" x14ac:dyDescent="0.25">
      <c r="A26" s="7" t="s">
        <v>45</v>
      </c>
      <c r="B26" s="37" t="str">
        <f>J12</f>
        <v>30.06.2027.</v>
      </c>
      <c r="C26" s="21" t="str">
        <f>A6</f>
        <v>FIX PROČIŠĆAVANJE KUĆANSTVA</v>
      </c>
      <c r="D26" s="22" t="str">
        <f>A9</f>
        <v>FIX PROČIŠĆAVANJE POSLOVNI</v>
      </c>
      <c r="E26" s="22" t="str">
        <f>A12</f>
        <v>VAR PROČIŠĆAVANJE KUĆANSTVA</v>
      </c>
      <c r="F26" s="23" t="str">
        <f>A15</f>
        <v>VAR PROČIŠĆAVANJE POSLOVNI</v>
      </c>
      <c r="N26" s="88"/>
      <c r="O26" s="88"/>
      <c r="P26" s="88"/>
      <c r="Q26" s="88"/>
      <c r="R26" s="88"/>
      <c r="S26" s="88"/>
      <c r="T26" s="88"/>
      <c r="U26" s="88"/>
      <c r="V26" s="88"/>
    </row>
    <row r="27" spans="1:22" ht="15.75" x14ac:dyDescent="0.25">
      <c r="N27" s="88"/>
      <c r="O27" s="88"/>
      <c r="P27" s="88"/>
      <c r="Q27" s="88"/>
      <c r="R27" s="88"/>
      <c r="S27" s="88"/>
      <c r="T27" s="88"/>
      <c r="U27" s="88"/>
      <c r="V27" s="88"/>
    </row>
    <row r="28" spans="1:22" ht="27" thickBot="1" x14ac:dyDescent="0.3">
      <c r="A28" s="5" t="s">
        <v>25</v>
      </c>
      <c r="N28" s="88"/>
      <c r="O28" s="88"/>
      <c r="P28" s="88"/>
      <c r="Q28" s="88"/>
      <c r="R28" s="88"/>
      <c r="S28" s="88"/>
      <c r="T28" s="88"/>
      <c r="U28" s="88"/>
      <c r="V28" s="88"/>
    </row>
    <row r="29" spans="1:22" s="79" customFormat="1" ht="33" thickBot="1" x14ac:dyDescent="0.3">
      <c r="A29" s="57" t="s">
        <v>37</v>
      </c>
      <c r="B29" s="96">
        <v>10000000</v>
      </c>
      <c r="C29" s="96">
        <v>2000000</v>
      </c>
      <c r="D29" s="96">
        <v>800000</v>
      </c>
      <c r="E29" s="96">
        <v>500000</v>
      </c>
      <c r="F29" s="97">
        <v>200000</v>
      </c>
      <c r="N29" s="89"/>
      <c r="O29" s="89"/>
      <c r="P29" s="89"/>
      <c r="Q29" s="89"/>
      <c r="R29" s="89"/>
      <c r="S29" s="89"/>
      <c r="T29" s="89"/>
      <c r="U29" s="89"/>
      <c r="V29" s="89"/>
    </row>
    <row r="30" spans="1:22" s="79" customFormat="1" ht="16.5" thickBot="1" x14ac:dyDescent="0.3">
      <c r="B30" s="120" t="s">
        <v>46</v>
      </c>
      <c r="C30" s="121"/>
      <c r="D30" s="121"/>
      <c r="E30" s="121"/>
      <c r="F30" s="122"/>
      <c r="N30" s="89"/>
      <c r="O30" s="89"/>
      <c r="P30" s="89"/>
      <c r="Q30" s="89"/>
      <c r="R30" s="89"/>
      <c r="S30" s="89"/>
      <c r="T30" s="89"/>
      <c r="U30" s="89"/>
      <c r="V30" s="89"/>
    </row>
    <row r="31" spans="1:22" ht="45" x14ac:dyDescent="0.25">
      <c r="A31" s="39"/>
      <c r="B31" s="40" t="s">
        <v>58</v>
      </c>
      <c r="C31" s="40" t="s">
        <v>59</v>
      </c>
      <c r="D31" s="40" t="s">
        <v>60</v>
      </c>
      <c r="E31" s="40" t="s">
        <v>61</v>
      </c>
      <c r="F31" s="40" t="s">
        <v>62</v>
      </c>
      <c r="G31" s="41" t="s">
        <v>39</v>
      </c>
      <c r="N31" s="88"/>
      <c r="O31" s="88"/>
      <c r="P31" s="88"/>
      <c r="Q31" s="88"/>
      <c r="R31" s="88"/>
      <c r="S31" s="88"/>
      <c r="T31" s="88"/>
      <c r="U31" s="88"/>
      <c r="V31" s="88"/>
    </row>
    <row r="32" spans="1:22" ht="16.5" customHeight="1" x14ac:dyDescent="0.25">
      <c r="A32" s="42" t="s">
        <v>2</v>
      </c>
      <c r="B32" s="17">
        <v>2.5</v>
      </c>
      <c r="C32" s="17">
        <v>3.22</v>
      </c>
      <c r="D32" s="17">
        <v>3.16</v>
      </c>
      <c r="E32" s="17">
        <v>3.85</v>
      </c>
      <c r="F32" s="17">
        <v>5.04</v>
      </c>
      <c r="G32" s="75">
        <f>(B32*B29+C32*C29+D32*D29+E32*E29+F32*F29)/(B29+C29+D29+E29+F29)</f>
        <v>2.7334074074074075</v>
      </c>
    </row>
    <row r="33" spans="1:15" ht="16.5" customHeight="1" x14ac:dyDescent="0.25">
      <c r="A33" s="42" t="s">
        <v>3</v>
      </c>
      <c r="B33" s="17">
        <v>0.63</v>
      </c>
      <c r="C33" s="17">
        <v>2.87</v>
      </c>
      <c r="D33" s="17">
        <v>4.13</v>
      </c>
      <c r="E33" s="17"/>
      <c r="F33" s="17"/>
      <c r="G33" s="75">
        <f>(B33*B29+C33*C29+D33*D29)/(B29+C29+D29)</f>
        <v>1.19875</v>
      </c>
    </row>
    <row r="34" spans="1:15" ht="16.5" customHeight="1" x14ac:dyDescent="0.25">
      <c r="A34" s="42" t="s">
        <v>4</v>
      </c>
      <c r="B34" s="17">
        <v>0.21</v>
      </c>
      <c r="C34" s="17">
        <v>2.2599999999999998</v>
      </c>
      <c r="D34" s="17"/>
      <c r="E34" s="17"/>
      <c r="F34" s="17"/>
      <c r="G34" s="75">
        <f>(B34*B29+C34*C29)/(B29+C29)</f>
        <v>0.55166666666666664</v>
      </c>
    </row>
    <row r="35" spans="1:15" ht="16.5" customHeight="1" x14ac:dyDescent="0.25">
      <c r="A35" s="42" t="s">
        <v>5</v>
      </c>
      <c r="B35" s="17">
        <v>2.5</v>
      </c>
      <c r="C35" s="17">
        <v>3.22</v>
      </c>
      <c r="D35" s="17">
        <v>7.37</v>
      </c>
      <c r="E35" s="17">
        <v>11.02</v>
      </c>
      <c r="F35" s="17">
        <v>9.9499999999999993</v>
      </c>
      <c r="G35" s="75">
        <f>(B35*B29+C35*C29+D35*D29+E35*E29+F35*F29)/(B29+C29+D29+E29+F29)</f>
        <v>3.3211851851851852</v>
      </c>
    </row>
    <row r="36" spans="1:15" ht="16.5" customHeight="1" x14ac:dyDescent="0.25">
      <c r="A36" s="42" t="s">
        <v>6</v>
      </c>
      <c r="B36" s="17">
        <v>0.63</v>
      </c>
      <c r="C36" s="17">
        <v>2.87</v>
      </c>
      <c r="D36" s="17">
        <v>5.63</v>
      </c>
      <c r="E36" s="17"/>
      <c r="F36" s="17"/>
      <c r="G36" s="43">
        <f>(B36*B29+C36*C29+D36*D29)/(B29+C29+D29)</f>
        <v>1.2925</v>
      </c>
    </row>
    <row r="37" spans="1:15" ht="16.5" customHeight="1" thickBot="1" x14ac:dyDescent="0.3">
      <c r="A37" s="42" t="s">
        <v>7</v>
      </c>
      <c r="B37" s="17">
        <v>0.21</v>
      </c>
      <c r="C37" s="17">
        <v>2.2599999999999998</v>
      </c>
      <c r="D37" s="17"/>
      <c r="E37" s="17"/>
      <c r="F37" s="17"/>
      <c r="G37" s="43">
        <f>(B37*B29+C37*C29)/(B29+C29)</f>
        <v>0.55166666666666664</v>
      </c>
    </row>
    <row r="38" spans="1:15" ht="16.5" customHeight="1" x14ac:dyDescent="0.25">
      <c r="A38" s="45" t="s">
        <v>8</v>
      </c>
      <c r="B38" s="94">
        <v>0.7</v>
      </c>
      <c r="C38" s="94">
        <v>1.1200000000000001</v>
      </c>
      <c r="D38" s="94">
        <v>1.21</v>
      </c>
      <c r="E38" s="94">
        <v>1.1599999999999999</v>
      </c>
      <c r="F38" s="94">
        <v>0.66</v>
      </c>
      <c r="G38" s="71">
        <f>(B38*B29+C38*C29+D38*D29+E38*E29+F38*F29)/(B29+C29+D29+E29+F29)</f>
        <v>0.80888888888888888</v>
      </c>
      <c r="M38" s="133" t="s">
        <v>72</v>
      </c>
    </row>
    <row r="39" spans="1:15" ht="16.5" customHeight="1" x14ac:dyDescent="0.25">
      <c r="A39" s="45" t="s">
        <v>10</v>
      </c>
      <c r="B39" s="94">
        <v>0.33</v>
      </c>
      <c r="C39" s="94">
        <v>0.55000000000000004</v>
      </c>
      <c r="D39" s="94">
        <v>0.73</v>
      </c>
      <c r="E39" s="94"/>
      <c r="F39" s="94">
        <v>0.2</v>
      </c>
      <c r="G39" s="71">
        <f>(B39*B29+C39*C29+D39*D29+F39*F29)/(B29+C29+D29+F29)</f>
        <v>0.38646153846153847</v>
      </c>
      <c r="M39" s="135"/>
      <c r="N39" s="4"/>
      <c r="O39" s="4"/>
    </row>
    <row r="40" spans="1:15" ht="16.5" customHeight="1" x14ac:dyDescent="0.25">
      <c r="A40" s="45" t="s">
        <v>12</v>
      </c>
      <c r="B40" s="94">
        <v>7.0000000000000007E-2</v>
      </c>
      <c r="C40" s="94">
        <v>0.12</v>
      </c>
      <c r="D40" s="94"/>
      <c r="E40" s="94"/>
      <c r="F40" s="94"/>
      <c r="G40" s="71">
        <f>(B40*B29+C40*C29)/(B29+C29)</f>
        <v>7.8333333333333338E-2</v>
      </c>
      <c r="M40" s="134" t="s">
        <v>73</v>
      </c>
      <c r="N40" s="4"/>
      <c r="O40" s="4"/>
    </row>
    <row r="41" spans="1:15" ht="16.5" customHeight="1" x14ac:dyDescent="0.25">
      <c r="A41" s="72" t="s">
        <v>14</v>
      </c>
      <c r="B41" s="17">
        <v>1.1000000000000001</v>
      </c>
      <c r="C41" s="17">
        <v>1.69</v>
      </c>
      <c r="D41" s="17">
        <v>1.97</v>
      </c>
      <c r="E41" s="17">
        <v>2.23</v>
      </c>
      <c r="F41" s="17">
        <v>1.33</v>
      </c>
      <c r="G41" s="71">
        <f>(B41*B29+C41*C29+D41*D29+E41*E29+F41*F29)/(B29+C29+D29+E29+F29)</f>
        <v>1.2842222222222222</v>
      </c>
      <c r="M41" s="134" t="s">
        <v>75</v>
      </c>
      <c r="N41" s="4"/>
      <c r="O41" s="4"/>
    </row>
    <row r="42" spans="1:15" ht="16.5" customHeight="1" x14ac:dyDescent="0.25">
      <c r="A42" s="72" t="s">
        <v>15</v>
      </c>
      <c r="B42" s="17">
        <v>0.56999999999999995</v>
      </c>
      <c r="C42" s="17">
        <v>0.84</v>
      </c>
      <c r="D42" s="17">
        <v>1</v>
      </c>
      <c r="E42" s="17"/>
      <c r="F42" s="17">
        <v>0.4</v>
      </c>
      <c r="G42" s="71">
        <f>(B42*B29+C42*C29+D42*D29+F42*F29)/(B29+C29+D29+F29)</f>
        <v>0.63538461538461533</v>
      </c>
      <c r="M42" s="135" t="s">
        <v>74</v>
      </c>
      <c r="N42" s="4"/>
      <c r="O42" s="4"/>
    </row>
    <row r="43" spans="1:15" ht="16.5" customHeight="1" thickBot="1" x14ac:dyDescent="0.3">
      <c r="A43" s="126" t="s">
        <v>16</v>
      </c>
      <c r="B43" s="95">
        <v>7.0000000000000007E-2</v>
      </c>
      <c r="C43" s="95">
        <v>0.12</v>
      </c>
      <c r="D43" s="95"/>
      <c r="E43" s="95"/>
      <c r="F43" s="95"/>
      <c r="G43" s="73">
        <f>(B43*B29+C43*C29)/(B29+C29)</f>
        <v>7.8333333333333338E-2</v>
      </c>
      <c r="M43" s="134" t="s">
        <v>64</v>
      </c>
      <c r="N43" s="4"/>
      <c r="O43" s="4"/>
    </row>
    <row r="44" spans="1:15" ht="16.5" customHeight="1" x14ac:dyDescent="0.25">
      <c r="A44" s="129" t="s">
        <v>53</v>
      </c>
      <c r="B44" s="94">
        <v>0.38</v>
      </c>
      <c r="C44" s="94">
        <v>0.01</v>
      </c>
      <c r="D44" s="94">
        <v>0.66361000000000003</v>
      </c>
      <c r="E44" s="94">
        <v>0.2535</v>
      </c>
      <c r="F44" s="94"/>
      <c r="G44" s="127">
        <f>(B44*B29+C44*C29+D44*D29+E44*E29)/(B29+C29+D29+E29)</f>
        <v>0.33666451127819547</v>
      </c>
      <c r="M44" s="134" t="s">
        <v>65</v>
      </c>
      <c r="N44" s="4"/>
      <c r="O44" s="4"/>
    </row>
    <row r="45" spans="1:15" ht="16.5" customHeight="1" thickBot="1" x14ac:dyDescent="0.3">
      <c r="A45" s="130" t="s">
        <v>54</v>
      </c>
      <c r="B45" s="98">
        <v>0.5</v>
      </c>
      <c r="C45" s="98">
        <v>0.01</v>
      </c>
      <c r="D45" s="98">
        <v>0.66361000000000003</v>
      </c>
      <c r="E45" s="98">
        <v>0.2535</v>
      </c>
      <c r="F45" s="98"/>
      <c r="G45" s="73">
        <f>(B45*B29+C45*C29+D45*D29+E45*E29)/(B29+C29+D29+E29)</f>
        <v>0.4268900751879699</v>
      </c>
      <c r="M45" s="134" t="s">
        <v>66</v>
      </c>
    </row>
    <row r="46" spans="1:15" ht="16.5" customHeight="1" x14ac:dyDescent="0.25">
      <c r="A46" s="58" t="s">
        <v>55</v>
      </c>
      <c r="B46" s="74"/>
      <c r="M46" s="134" t="s">
        <v>67</v>
      </c>
    </row>
    <row r="47" spans="1:15" s="4" customFormat="1" ht="16.5" thickBo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136" t="s">
        <v>76</v>
      </c>
      <c r="N47" s="6"/>
      <c r="O47" s="6"/>
    </row>
    <row r="48" spans="1:15" s="4" customFormat="1" ht="15.75" thickBot="1" x14ac:dyDescent="0.3">
      <c r="B48" s="123" t="s">
        <v>38</v>
      </c>
      <c r="C48" s="124"/>
      <c r="D48" s="124"/>
      <c r="E48" s="124"/>
      <c r="F48" s="125"/>
      <c r="G48" s="79"/>
      <c r="H48" s="79"/>
      <c r="I48" s="6"/>
      <c r="J48" s="6"/>
      <c r="M48" s="6"/>
    </row>
    <row r="49" spans="1:13" s="4" customFormat="1" ht="94.9" customHeight="1" x14ac:dyDescent="0.25">
      <c r="A49" s="46"/>
      <c r="B49" s="40" t="s">
        <v>58</v>
      </c>
      <c r="C49" s="40" t="s">
        <v>59</v>
      </c>
      <c r="D49" s="40" t="s">
        <v>60</v>
      </c>
      <c r="E49" s="40" t="s">
        <v>61</v>
      </c>
      <c r="F49" s="40" t="s">
        <v>62</v>
      </c>
      <c r="G49" s="40" t="s">
        <v>47</v>
      </c>
      <c r="H49" s="63" t="s">
        <v>56</v>
      </c>
      <c r="I49" s="60" t="s">
        <v>26</v>
      </c>
      <c r="J49" s="40" t="s">
        <v>52</v>
      </c>
      <c r="K49" s="40" t="s">
        <v>51</v>
      </c>
      <c r="L49" s="61" t="s">
        <v>40</v>
      </c>
      <c r="M49" s="6"/>
    </row>
    <row r="50" spans="1:13" s="4" customFormat="1" x14ac:dyDescent="0.25">
      <c r="A50" s="47" t="s">
        <v>27</v>
      </c>
      <c r="B50" s="80">
        <f>IF(ISBLANK(B7),"¨",B7/B4)</f>
        <v>1</v>
      </c>
      <c r="C50" s="80">
        <f t="shared" ref="C50:F50" si="4">IF(ISBLANK(C7),"¨",C7/C4)</f>
        <v>1</v>
      </c>
      <c r="D50" s="80">
        <f t="shared" si="4"/>
        <v>2.3322784810126582</v>
      </c>
      <c r="E50" s="80">
        <f t="shared" si="4"/>
        <v>2.8623376623376622</v>
      </c>
      <c r="F50" s="80">
        <f t="shared" si="4"/>
        <v>1.9742063492063491</v>
      </c>
      <c r="G50" s="27">
        <f>G35/G32</f>
        <v>1.2150348229045282</v>
      </c>
      <c r="H50" s="28">
        <v>1.6</v>
      </c>
      <c r="I50" s="27">
        <f t="shared" ref="I50:I52" si="5">IF(G50&gt;1.6,1.6,G50)</f>
        <v>1.2150348229045282</v>
      </c>
      <c r="J50" s="27">
        <f>AVERAGE(B50:F50)</f>
        <v>1.8337644985113339</v>
      </c>
      <c r="K50" s="90">
        <f>(J50-I50)/J50</f>
        <v>0.33740956164714492</v>
      </c>
      <c r="L50" s="100" t="s">
        <v>33</v>
      </c>
      <c r="M50" s="6"/>
    </row>
    <row r="51" spans="1:13" s="4" customFormat="1" x14ac:dyDescent="0.25">
      <c r="A51" s="47" t="s">
        <v>28</v>
      </c>
      <c r="B51" s="81">
        <f>IF(ISBLANK(B8),"..",B53/B5)</f>
        <v>2.4943310657596376</v>
      </c>
      <c r="C51" s="81">
        <f t="shared" ref="C51:F51" si="6">IF(ISBLANK(C8),"..",C53/C5)</f>
        <v>0.52575908412145334</v>
      </c>
      <c r="D51" s="81">
        <f t="shared" si="6"/>
        <v>0.39421287495247437</v>
      </c>
      <c r="E51" s="81" t="str">
        <f t="shared" si="6"/>
        <v>..</v>
      </c>
      <c r="F51" s="81" t="str">
        <f t="shared" si="6"/>
        <v>..</v>
      </c>
      <c r="G51" s="64">
        <f>G36/G33</f>
        <v>1.078206465067779</v>
      </c>
      <c r="H51" s="65">
        <v>1.6</v>
      </c>
      <c r="I51" s="64">
        <f>IF(G51&gt;1.6,1.6,G51)</f>
        <v>1.078206465067779</v>
      </c>
      <c r="J51" s="64">
        <f>AVERAGE(B51:D51)</f>
        <v>1.1381010082778551</v>
      </c>
      <c r="K51" s="90">
        <f t="shared" ref="K51:K55" si="7">(J51-I51)/J51</f>
        <v>5.2626737674810617E-2</v>
      </c>
      <c r="L51" s="100" t="s">
        <v>34</v>
      </c>
      <c r="M51" s="6"/>
    </row>
    <row r="52" spans="1:13" s="4" customFormat="1" x14ac:dyDescent="0.25">
      <c r="A52" s="47" t="s">
        <v>29</v>
      </c>
      <c r="B52" s="81">
        <f>IF(ISBLANK(B9),"..",B9/B6)</f>
        <v>1</v>
      </c>
      <c r="C52" s="81">
        <f t="shared" ref="C52:F52" si="8">IF(ISBLANK(C9),"..",C9/C6)</f>
        <v>1</v>
      </c>
      <c r="D52" s="81" t="str">
        <f t="shared" si="8"/>
        <v>..</v>
      </c>
      <c r="E52" s="81" t="str">
        <f t="shared" si="8"/>
        <v>..</v>
      </c>
      <c r="F52" s="81" t="str">
        <f t="shared" si="8"/>
        <v>..</v>
      </c>
      <c r="G52" s="64">
        <f>G37/G34</f>
        <v>1</v>
      </c>
      <c r="H52" s="65">
        <v>1.6</v>
      </c>
      <c r="I52" s="64">
        <f t="shared" si="5"/>
        <v>1</v>
      </c>
      <c r="J52" s="64">
        <f>AVERAGE(B52:C52)</f>
        <v>1</v>
      </c>
      <c r="K52" s="90">
        <f t="shared" si="7"/>
        <v>0</v>
      </c>
      <c r="L52" s="100" t="s">
        <v>34</v>
      </c>
      <c r="M52" s="6"/>
    </row>
    <row r="53" spans="1:13" s="4" customFormat="1" x14ac:dyDescent="0.25">
      <c r="A53" s="47" t="s">
        <v>30</v>
      </c>
      <c r="B53" s="81">
        <f>IF(ISBLANK(B13),"..",B13/B10)</f>
        <v>1.5714285714285716</v>
      </c>
      <c r="C53" s="81">
        <f t="shared" ref="C53:F55" si="9">IF(ISBLANK(C13),"..",C13/C10)</f>
        <v>1.5089285714285712</v>
      </c>
      <c r="D53" s="81">
        <f t="shared" si="9"/>
        <v>1.6280991735537191</v>
      </c>
      <c r="E53" s="81">
        <f t="shared" si="9"/>
        <v>1.9224137931034484</v>
      </c>
      <c r="F53" s="81">
        <f t="shared" si="9"/>
        <v>2.0151515151515151</v>
      </c>
      <c r="G53" s="66">
        <f>G41/G38</f>
        <v>1.5876373626373625</v>
      </c>
      <c r="H53" s="67">
        <v>1.7</v>
      </c>
      <c r="I53" s="66">
        <f>IF(G53&gt;1.7,1.7,G53)</f>
        <v>1.5876373626373625</v>
      </c>
      <c r="J53" s="64">
        <f>AVERAGE(B53:F53)</f>
        <v>1.7292043249331652</v>
      </c>
      <c r="K53" s="90">
        <f t="shared" si="7"/>
        <v>8.1868267534708092E-2</v>
      </c>
      <c r="L53" s="100" t="s">
        <v>34</v>
      </c>
      <c r="M53" s="6"/>
    </row>
    <row r="54" spans="1:13" s="4" customFormat="1" x14ac:dyDescent="0.25">
      <c r="A54" s="47" t="s">
        <v>31</v>
      </c>
      <c r="B54" s="81">
        <f>IF(ISBLANK(B14),"..",B14/B11)</f>
        <v>1.7272727272727271</v>
      </c>
      <c r="C54" s="81">
        <f t="shared" si="9"/>
        <v>1.5272727272727271</v>
      </c>
      <c r="D54" s="81">
        <f t="shared" si="9"/>
        <v>1.3698630136986301</v>
      </c>
      <c r="E54" s="81" t="str">
        <f t="shared" si="9"/>
        <v>..</v>
      </c>
      <c r="F54" s="81">
        <f t="shared" si="9"/>
        <v>2</v>
      </c>
      <c r="G54" s="66">
        <f t="shared" ref="G54:G55" si="10">G42/G39</f>
        <v>1.6441082802547768</v>
      </c>
      <c r="H54" s="67">
        <v>1.7</v>
      </c>
      <c r="I54" s="66">
        <f t="shared" ref="I54:I55" si="11">IF(G54&gt;1.7,1.7,G54)</f>
        <v>1.6441082802547768</v>
      </c>
      <c r="J54" s="64">
        <f>AVERAGE(B54:D54,F54)</f>
        <v>1.6561021170610211</v>
      </c>
      <c r="K54" s="90">
        <f>(J54-I54)/J54</f>
        <v>7.2422084862308585E-3</v>
      </c>
      <c r="L54" s="100" t="s">
        <v>34</v>
      </c>
      <c r="M54" s="6"/>
    </row>
    <row r="55" spans="1:13" x14ac:dyDescent="0.25">
      <c r="A55" s="47" t="s">
        <v>32</v>
      </c>
      <c r="B55" s="81">
        <f>IF(ISBLANK(B15),"..",B15/B12)</f>
        <v>1</v>
      </c>
      <c r="C55" s="81">
        <f t="shared" si="9"/>
        <v>1</v>
      </c>
      <c r="D55" s="81" t="str">
        <f t="shared" si="9"/>
        <v>..</v>
      </c>
      <c r="E55" s="81" t="str">
        <f t="shared" si="9"/>
        <v>..</v>
      </c>
      <c r="F55" s="81" t="str">
        <f t="shared" si="9"/>
        <v>..</v>
      </c>
      <c r="G55" s="64">
        <f t="shared" si="10"/>
        <v>1</v>
      </c>
      <c r="H55" s="65">
        <v>1.7</v>
      </c>
      <c r="I55" s="66">
        <f t="shared" si="11"/>
        <v>1</v>
      </c>
      <c r="J55" s="64">
        <f>AVERAGE(B55:C55)</f>
        <v>1</v>
      </c>
      <c r="K55" s="90">
        <f t="shared" si="7"/>
        <v>0</v>
      </c>
      <c r="L55" s="100" t="s">
        <v>34</v>
      </c>
    </row>
    <row r="56" spans="1:13" ht="15.75" thickBot="1" x14ac:dyDescent="0.3">
      <c r="A56" s="128" t="s">
        <v>57</v>
      </c>
      <c r="B56" s="82">
        <f>IF(ISBLANK(B45),"..",B45/B44)</f>
        <v>1.3157894736842106</v>
      </c>
      <c r="C56" s="82">
        <f t="shared" ref="C56:F56" si="12">IF(ISBLANK(C45),"..",C45/C44)</f>
        <v>1</v>
      </c>
      <c r="D56" s="82">
        <f t="shared" si="12"/>
        <v>1</v>
      </c>
      <c r="E56" s="82">
        <f t="shared" si="12"/>
        <v>1</v>
      </c>
      <c r="F56" s="82" t="str">
        <f t="shared" si="12"/>
        <v>..</v>
      </c>
      <c r="G56" s="68">
        <f>G45/G44</f>
        <v>1.2679984402490778</v>
      </c>
      <c r="H56" s="69">
        <v>2</v>
      </c>
      <c r="I56" s="68">
        <f>IF(G56&gt;2,2,G56)</f>
        <v>1.2679984402490778</v>
      </c>
      <c r="J56" s="68">
        <f>AVERAGE(B56:E56)</f>
        <v>1.0789473684210527</v>
      </c>
      <c r="K56" s="70">
        <f>(I56-J56)/J56</f>
        <v>0.17521806657231601</v>
      </c>
      <c r="L56" s="101" t="s">
        <v>34</v>
      </c>
    </row>
    <row r="57" spans="1:13" ht="15.75" thickBot="1" x14ac:dyDescent="0.3"/>
    <row r="58" spans="1:13" ht="15.75" thickTop="1" x14ac:dyDescent="0.25">
      <c r="A58" s="29"/>
      <c r="B58" s="30"/>
      <c r="C58" s="30"/>
      <c r="D58" s="30"/>
      <c r="E58" s="30"/>
      <c r="F58" s="30"/>
      <c r="G58" s="31"/>
    </row>
    <row r="59" spans="1:13" x14ac:dyDescent="0.25">
      <c r="A59" s="32"/>
      <c r="G59" s="33"/>
    </row>
    <row r="60" spans="1:13" ht="60" x14ac:dyDescent="0.25">
      <c r="A60" s="24" t="s">
        <v>42</v>
      </c>
      <c r="B60" s="25" t="s">
        <v>48</v>
      </c>
      <c r="C60" s="105" t="s">
        <v>49</v>
      </c>
      <c r="D60" s="106"/>
      <c r="E60" s="106"/>
      <c r="F60" s="107"/>
      <c r="G60" s="33"/>
      <c r="J60" s="48"/>
    </row>
    <row r="61" spans="1:13" ht="24" x14ac:dyDescent="0.25">
      <c r="A61" s="7" t="s">
        <v>43</v>
      </c>
      <c r="B61" s="37" t="str">
        <f>B24</f>
        <v xml:space="preserve">30.06.2028. </v>
      </c>
      <c r="C61" s="21" t="s">
        <v>2</v>
      </c>
      <c r="D61" s="22" t="s">
        <v>5</v>
      </c>
      <c r="E61" s="22" t="s">
        <v>8</v>
      </c>
      <c r="F61" s="23" t="s">
        <v>14</v>
      </c>
      <c r="G61" s="33"/>
    </row>
    <row r="62" spans="1:13" ht="24" x14ac:dyDescent="0.25">
      <c r="A62" s="7" t="s">
        <v>44</v>
      </c>
      <c r="B62" s="37" t="str">
        <f>B25</f>
        <v>30.06.2030.</v>
      </c>
      <c r="C62" s="21" t="s">
        <v>3</v>
      </c>
      <c r="D62" s="22" t="s">
        <v>6</v>
      </c>
      <c r="E62" s="22" t="s">
        <v>10</v>
      </c>
      <c r="F62" s="23" t="s">
        <v>15</v>
      </c>
      <c r="G62" s="33"/>
    </row>
    <row r="63" spans="1:13" ht="36" x14ac:dyDescent="0.25">
      <c r="A63" s="7" t="s">
        <v>45</v>
      </c>
      <c r="B63" s="37" t="str">
        <f>B26</f>
        <v>30.06.2027.</v>
      </c>
      <c r="C63" s="21" t="s">
        <v>4</v>
      </c>
      <c r="D63" s="22" t="s">
        <v>7</v>
      </c>
      <c r="E63" s="22" t="s">
        <v>12</v>
      </c>
      <c r="F63" s="23" t="s">
        <v>16</v>
      </c>
      <c r="G63" s="33"/>
    </row>
    <row r="64" spans="1:13" x14ac:dyDescent="0.25">
      <c r="A64" s="32"/>
      <c r="G64" s="33"/>
    </row>
    <row r="65" spans="1:7" ht="60" x14ac:dyDescent="0.25">
      <c r="A65" s="7"/>
      <c r="B65" s="25" t="s">
        <v>50</v>
      </c>
      <c r="G65" s="33"/>
    </row>
    <row r="66" spans="1:7" x14ac:dyDescent="0.25">
      <c r="A66" s="3" t="s">
        <v>27</v>
      </c>
      <c r="B66" s="132" t="str">
        <f>L50</f>
        <v>30.06.2028.</v>
      </c>
      <c r="G66" s="33"/>
    </row>
    <row r="67" spans="1:7" x14ac:dyDescent="0.25">
      <c r="A67" s="3" t="s">
        <v>28</v>
      </c>
      <c r="B67" s="131" t="str">
        <f t="shared" ref="B67:B72" si="13">L51</f>
        <v>30.06.2026.</v>
      </c>
      <c r="G67" s="33"/>
    </row>
    <row r="68" spans="1:7" x14ac:dyDescent="0.25">
      <c r="A68" s="3" t="s">
        <v>29</v>
      </c>
      <c r="B68" s="131" t="str">
        <f t="shared" si="13"/>
        <v>30.06.2026.</v>
      </c>
      <c r="G68" s="33"/>
    </row>
    <row r="69" spans="1:7" x14ac:dyDescent="0.25">
      <c r="A69" s="3" t="s">
        <v>30</v>
      </c>
      <c r="B69" s="131" t="str">
        <f t="shared" si="13"/>
        <v>30.06.2026.</v>
      </c>
      <c r="G69" s="33"/>
    </row>
    <row r="70" spans="1:7" x14ac:dyDescent="0.25">
      <c r="A70" s="3" t="s">
        <v>31</v>
      </c>
      <c r="B70" s="131" t="str">
        <f t="shared" si="13"/>
        <v>30.06.2026.</v>
      </c>
      <c r="G70" s="33"/>
    </row>
    <row r="71" spans="1:7" x14ac:dyDescent="0.25">
      <c r="A71" s="3" t="s">
        <v>32</v>
      </c>
      <c r="B71" s="131" t="str">
        <f t="shared" si="13"/>
        <v>30.06.2026.</v>
      </c>
      <c r="G71" s="33"/>
    </row>
    <row r="72" spans="1:7" x14ac:dyDescent="0.25">
      <c r="A72" s="62" t="s">
        <v>57</v>
      </c>
      <c r="B72" s="131" t="str">
        <f t="shared" si="13"/>
        <v>30.06.2026.</v>
      </c>
      <c r="G72" s="33"/>
    </row>
    <row r="73" spans="1:7" ht="15.75" thickBot="1" x14ac:dyDescent="0.3">
      <c r="A73" s="34"/>
      <c r="B73" s="35"/>
      <c r="C73" s="35"/>
      <c r="D73" s="35"/>
      <c r="E73" s="35"/>
      <c r="F73" s="35"/>
      <c r="G73" s="36"/>
    </row>
    <row r="74" spans="1:7" ht="15.75" thickTop="1" x14ac:dyDescent="0.25"/>
  </sheetData>
  <mergeCells count="7">
    <mergeCell ref="C60:F60"/>
    <mergeCell ref="F2:G2"/>
    <mergeCell ref="G4:I9"/>
    <mergeCell ref="G13:I15"/>
    <mergeCell ref="C23:F23"/>
    <mergeCell ref="B30:F30"/>
    <mergeCell ref="B48:F48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Rokovi izjednačavanja tarifa</vt:lpstr>
      <vt:lpstr>Primjer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Braun Jelašić</dc:creator>
  <cp:lastModifiedBy>Gabriela Braun Jelašić</cp:lastModifiedBy>
  <cp:lastPrinted>2025-09-18T14:47:36Z</cp:lastPrinted>
  <dcterms:created xsi:type="dcterms:W3CDTF">2025-09-03T07:41:32Z</dcterms:created>
  <dcterms:modified xsi:type="dcterms:W3CDTF">2025-10-06T13:41:45Z</dcterms:modified>
</cp:coreProperties>
</file>